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15" windowWidth="8520" windowHeight="7740" tabRatio="599" activeTab="3"/>
  </bookViews>
  <sheets>
    <sheet name="CITIES" sheetId="1" r:id="rId1"/>
    <sheet name="COUNTIES" sheetId="2" r:id="rId2"/>
    <sheet name="HIDISTS" sheetId="3" r:id="rId3"/>
    <sheet name="TOTALS" sheetId="4" r:id="rId4"/>
  </sheets>
  <definedNames>
    <definedName name="_xlnm.Print_Area" localSheetId="0">CITIES!$CG$1:$CK$82</definedName>
    <definedName name="_xlnm.Print_Area" localSheetId="1">COUNTIES!$CG$1:$CK$82</definedName>
    <definedName name="_xlnm.Print_Area" localSheetId="2">HIDISTS!$CG$1:$CK$81</definedName>
    <definedName name="_xlnm.Print_Area" localSheetId="3">TOTALS!$BT$1:$BY$81</definedName>
  </definedNames>
  <calcPr calcId="145621"/>
</workbook>
</file>

<file path=xl/calcChain.xml><?xml version="1.0" encoding="utf-8"?>
<calcChain xmlns="http://schemas.openxmlformats.org/spreadsheetml/2006/main">
  <c r="H10" i="1" l="1"/>
  <c r="BD14" i="1"/>
  <c r="H62" i="1"/>
  <c r="H41" i="1"/>
  <c r="H201" i="1"/>
  <c r="H151" i="1"/>
  <c r="BD52" i="1"/>
  <c r="AP193" i="1"/>
  <c r="H63" i="1"/>
  <c r="BY10" i="4"/>
  <c r="BZ75" i="3"/>
  <c r="BY12" i="4"/>
  <c r="BZ44" i="2"/>
  <c r="BY11" i="4"/>
  <c r="BD62" i="1"/>
  <c r="BD11" i="3"/>
  <c r="BD88" i="1"/>
  <c r="N181" i="1"/>
  <c r="N47" i="3"/>
  <c r="AX11" i="2"/>
  <c r="BV11" i="2"/>
  <c r="BX11" i="2"/>
  <c r="CB11" i="2"/>
  <c r="AP37" i="1"/>
  <c r="N24" i="3"/>
  <c r="BT117" i="1"/>
  <c r="N196" i="1"/>
  <c r="AX155" i="1"/>
  <c r="AX156" i="1"/>
  <c r="AX157" i="1"/>
  <c r="AX158" i="1"/>
  <c r="BD110" i="1"/>
  <c r="AP18" i="2"/>
  <c r="AX100" i="1"/>
  <c r="AX101" i="1"/>
  <c r="BD65" i="1"/>
  <c r="AJ62" i="3"/>
  <c r="AJ63" i="3"/>
  <c r="AJ64" i="3"/>
  <c r="AJ65" i="3"/>
  <c r="AJ66" i="3"/>
  <c r="AJ67" i="3"/>
  <c r="N10" i="2"/>
  <c r="N11" i="2"/>
  <c r="N12" i="2"/>
  <c r="N13" i="2"/>
  <c r="N14" i="2"/>
  <c r="N15" i="2"/>
  <c r="N16" i="2"/>
  <c r="N17" i="2"/>
  <c r="N18" i="2"/>
  <c r="AX47" i="3"/>
  <c r="N65" i="3"/>
  <c r="U65" i="3"/>
  <c r="AX65" i="3"/>
  <c r="BV65" i="3"/>
  <c r="BD65" i="3"/>
  <c r="BT65" i="3"/>
  <c r="AP65" i="3"/>
  <c r="AB65" i="3"/>
  <c r="N35" i="3"/>
  <c r="U35" i="3"/>
  <c r="AB35" i="3"/>
  <c r="AP35" i="3"/>
  <c r="AX35" i="3"/>
  <c r="BD35" i="3"/>
  <c r="BT35" i="3"/>
  <c r="AJ35" i="3"/>
  <c r="N52" i="3"/>
  <c r="U52" i="3"/>
  <c r="AP52" i="3"/>
  <c r="AX52" i="3"/>
  <c r="BV52" i="3"/>
  <c r="BD52" i="3"/>
  <c r="BT52" i="3"/>
  <c r="AJ52" i="3"/>
  <c r="AB52" i="3"/>
  <c r="N71" i="3"/>
  <c r="U71" i="3"/>
  <c r="AB71" i="3"/>
  <c r="AJ71" i="3"/>
  <c r="AP71" i="3"/>
  <c r="AX71" i="3"/>
  <c r="BD71" i="3"/>
  <c r="BT71" i="3"/>
  <c r="BV71" i="3"/>
  <c r="BX71" i="3"/>
  <c r="N32" i="3"/>
  <c r="U32" i="3"/>
  <c r="AP32" i="3"/>
  <c r="AX32" i="3"/>
  <c r="BV32" i="3"/>
  <c r="BD32" i="3"/>
  <c r="BT32" i="3"/>
  <c r="AJ32" i="3"/>
  <c r="AB32" i="3"/>
  <c r="N51" i="3"/>
  <c r="U51" i="3"/>
  <c r="AP51" i="3"/>
  <c r="AX51" i="3"/>
  <c r="BV51" i="3"/>
  <c r="BD51" i="3"/>
  <c r="BT51" i="3"/>
  <c r="AJ51" i="3"/>
  <c r="AB51" i="3"/>
  <c r="U47" i="3"/>
  <c r="AB47" i="3"/>
  <c r="AP47" i="3"/>
  <c r="BD47" i="3"/>
  <c r="BV47" i="3"/>
  <c r="BT47" i="3"/>
  <c r="AJ47" i="3"/>
  <c r="N45" i="3"/>
  <c r="U45" i="3"/>
  <c r="AX45" i="3"/>
  <c r="BD45" i="3"/>
  <c r="BT45" i="3"/>
  <c r="AJ45" i="3"/>
  <c r="BV45" i="3"/>
  <c r="AP45" i="3"/>
  <c r="AB45" i="3"/>
  <c r="N10" i="3"/>
  <c r="U10" i="3"/>
  <c r="AB10" i="3"/>
  <c r="AJ10" i="3"/>
  <c r="AP10" i="3"/>
  <c r="AX10" i="3"/>
  <c r="BD10" i="3"/>
  <c r="BT10" i="3"/>
  <c r="N11" i="3"/>
  <c r="U11" i="3"/>
  <c r="AB11" i="3"/>
  <c r="AJ11" i="3"/>
  <c r="AP11" i="3"/>
  <c r="AX11" i="3"/>
  <c r="BT11" i="3"/>
  <c r="N12" i="3"/>
  <c r="U12" i="3"/>
  <c r="AB12" i="3"/>
  <c r="AJ12" i="3"/>
  <c r="AP12" i="3"/>
  <c r="AX12" i="3"/>
  <c r="BD12" i="3"/>
  <c r="BV12" i="3"/>
  <c r="BT12" i="3"/>
  <c r="N13" i="3"/>
  <c r="U13" i="3"/>
  <c r="AB13" i="3"/>
  <c r="AJ13" i="3"/>
  <c r="AP13" i="3"/>
  <c r="AX13" i="3"/>
  <c r="BD13" i="3"/>
  <c r="BT13" i="3"/>
  <c r="N14" i="3"/>
  <c r="U14" i="3"/>
  <c r="AB14" i="3"/>
  <c r="AD14" i="3"/>
  <c r="AJ14" i="3"/>
  <c r="AP14" i="3"/>
  <c r="AX14" i="3"/>
  <c r="BD14" i="3"/>
  <c r="BV14" i="3"/>
  <c r="BT14" i="3"/>
  <c r="N15" i="3"/>
  <c r="U15" i="3"/>
  <c r="AB15" i="3"/>
  <c r="AJ15" i="3"/>
  <c r="AP15" i="3"/>
  <c r="AX15" i="3"/>
  <c r="BD15" i="3"/>
  <c r="BV15" i="3"/>
  <c r="BT15" i="3"/>
  <c r="N16" i="3"/>
  <c r="U16" i="3"/>
  <c r="AB16" i="3"/>
  <c r="AD16" i="3"/>
  <c r="AJ16" i="3"/>
  <c r="AP16" i="3"/>
  <c r="AX16" i="3"/>
  <c r="BD16" i="3"/>
  <c r="BV16" i="3"/>
  <c r="BT16" i="3"/>
  <c r="N17" i="3"/>
  <c r="U17" i="3"/>
  <c r="AB17" i="3"/>
  <c r="AJ17" i="3"/>
  <c r="AP17" i="3"/>
  <c r="AX17" i="3"/>
  <c r="BD17" i="3"/>
  <c r="BV17" i="3"/>
  <c r="BT17" i="3"/>
  <c r="N18" i="3"/>
  <c r="U18" i="3"/>
  <c r="AB18" i="3"/>
  <c r="AJ18" i="3"/>
  <c r="AP18" i="3"/>
  <c r="AX18" i="3"/>
  <c r="BD18" i="3"/>
  <c r="BV18" i="3"/>
  <c r="BT18" i="3"/>
  <c r="N19" i="3"/>
  <c r="U19" i="3"/>
  <c r="AB19" i="3"/>
  <c r="AJ19" i="3"/>
  <c r="AP19" i="3"/>
  <c r="AX19" i="3"/>
  <c r="BD19" i="3"/>
  <c r="BV19" i="3"/>
  <c r="BT19" i="3"/>
  <c r="N20" i="3"/>
  <c r="U20" i="3"/>
  <c r="AB20" i="3"/>
  <c r="AJ20" i="3"/>
  <c r="AP20" i="3"/>
  <c r="AX20" i="3"/>
  <c r="BD20" i="3"/>
  <c r="BV20" i="3"/>
  <c r="BT20" i="3"/>
  <c r="N21" i="3"/>
  <c r="U21" i="3"/>
  <c r="AB21" i="3"/>
  <c r="AD21" i="3"/>
  <c r="AJ21" i="3"/>
  <c r="AP21" i="3"/>
  <c r="AX21" i="3"/>
  <c r="BD21" i="3"/>
  <c r="BV21" i="3"/>
  <c r="BT21" i="3"/>
  <c r="N22" i="3"/>
  <c r="U22" i="3"/>
  <c r="AB22" i="3"/>
  <c r="AJ22" i="3"/>
  <c r="AP22" i="3"/>
  <c r="AX22" i="3"/>
  <c r="BD22" i="3"/>
  <c r="BV22" i="3"/>
  <c r="BT22" i="3"/>
  <c r="N23" i="3"/>
  <c r="U23" i="3"/>
  <c r="AB23" i="3"/>
  <c r="AJ23" i="3"/>
  <c r="AP23" i="3"/>
  <c r="AX23" i="3"/>
  <c r="BD23" i="3"/>
  <c r="BV23" i="3"/>
  <c r="BT23" i="3"/>
  <c r="U24" i="3"/>
  <c r="AB24" i="3"/>
  <c r="AJ24" i="3"/>
  <c r="AP24" i="3"/>
  <c r="AX24" i="3"/>
  <c r="BD24" i="3"/>
  <c r="BT24" i="3"/>
  <c r="N25" i="3"/>
  <c r="U25" i="3"/>
  <c r="AB25" i="3"/>
  <c r="AJ25" i="3"/>
  <c r="AP25" i="3"/>
  <c r="AX25" i="3"/>
  <c r="BD25" i="3"/>
  <c r="BT25" i="3"/>
  <c r="BV25" i="3"/>
  <c r="BX25" i="3"/>
  <c r="CB25" i="3"/>
  <c r="N26" i="3"/>
  <c r="U26" i="3"/>
  <c r="AB26" i="3"/>
  <c r="AJ26" i="3"/>
  <c r="AP26" i="3"/>
  <c r="AX26" i="3"/>
  <c r="BD26" i="3"/>
  <c r="BT26" i="3"/>
  <c r="N27" i="3"/>
  <c r="U27" i="3"/>
  <c r="AB27" i="3"/>
  <c r="AJ27" i="3"/>
  <c r="AP27" i="3"/>
  <c r="AX27" i="3"/>
  <c r="BD27" i="3"/>
  <c r="BT27" i="3"/>
  <c r="BV27" i="3"/>
  <c r="BX27" i="3"/>
  <c r="N28" i="3"/>
  <c r="U28" i="3"/>
  <c r="AB28" i="3"/>
  <c r="AJ28" i="3"/>
  <c r="AP28" i="3"/>
  <c r="AX28" i="3"/>
  <c r="BD28" i="3"/>
  <c r="BT28" i="3"/>
  <c r="N29" i="3"/>
  <c r="U29" i="3"/>
  <c r="AB29" i="3"/>
  <c r="AJ29" i="3"/>
  <c r="AP29" i="3"/>
  <c r="AX29" i="3"/>
  <c r="BD29" i="3"/>
  <c r="BT29" i="3"/>
  <c r="BV29" i="3"/>
  <c r="N30" i="3"/>
  <c r="U30" i="3"/>
  <c r="AB30" i="3"/>
  <c r="AJ30" i="3"/>
  <c r="AP30" i="3"/>
  <c r="AX30" i="3"/>
  <c r="BD30" i="3"/>
  <c r="BT30" i="3"/>
  <c r="BV30" i="3"/>
  <c r="BX30" i="3"/>
  <c r="N31" i="3"/>
  <c r="U31" i="3"/>
  <c r="AB31" i="3"/>
  <c r="AJ31" i="3"/>
  <c r="AP31" i="3"/>
  <c r="AX31" i="3"/>
  <c r="BD31" i="3"/>
  <c r="BT31" i="3"/>
  <c r="BV31" i="3"/>
  <c r="BX31" i="3"/>
  <c r="CB31" i="3"/>
  <c r="N33" i="3"/>
  <c r="U33" i="3"/>
  <c r="AB33" i="3"/>
  <c r="AJ33" i="3"/>
  <c r="AP33" i="3"/>
  <c r="AX33" i="3"/>
  <c r="BD33" i="3"/>
  <c r="BT33" i="3"/>
  <c r="BV33" i="3"/>
  <c r="BX33" i="3"/>
  <c r="CB33" i="3"/>
  <c r="N34" i="3"/>
  <c r="U34" i="3"/>
  <c r="AB34" i="3"/>
  <c r="AJ34" i="3"/>
  <c r="AP34" i="3"/>
  <c r="AX34" i="3"/>
  <c r="BD34" i="3"/>
  <c r="BT34" i="3"/>
  <c r="BV34" i="3"/>
  <c r="N36" i="3"/>
  <c r="U36" i="3"/>
  <c r="AB36" i="3"/>
  <c r="AJ36" i="3"/>
  <c r="AP36" i="3"/>
  <c r="AX36" i="3"/>
  <c r="BD36" i="3"/>
  <c r="BT36" i="3"/>
  <c r="BV36" i="3"/>
  <c r="BX36" i="3"/>
  <c r="CB36" i="3"/>
  <c r="N37" i="3"/>
  <c r="U37" i="3"/>
  <c r="AB37" i="3"/>
  <c r="AJ37" i="3"/>
  <c r="AP37" i="3"/>
  <c r="AX37" i="3"/>
  <c r="BD37" i="3"/>
  <c r="BT37" i="3"/>
  <c r="BV37" i="3"/>
  <c r="BX37" i="3"/>
  <c r="CB37" i="3"/>
  <c r="N38" i="3"/>
  <c r="U38" i="3"/>
  <c r="AB38" i="3"/>
  <c r="AJ38" i="3"/>
  <c r="AP38" i="3"/>
  <c r="AX38" i="3"/>
  <c r="BD38" i="3"/>
  <c r="BT38" i="3"/>
  <c r="BV38" i="3"/>
  <c r="BX38" i="3"/>
  <c r="CB38" i="3"/>
  <c r="N39" i="3"/>
  <c r="U39" i="3"/>
  <c r="AB39" i="3"/>
  <c r="AJ39" i="3"/>
  <c r="AP39" i="3"/>
  <c r="AX39" i="3"/>
  <c r="BD39" i="3"/>
  <c r="BT39" i="3"/>
  <c r="BV39" i="3"/>
  <c r="BX39" i="3"/>
  <c r="CB39" i="3"/>
  <c r="N40" i="3"/>
  <c r="U40" i="3"/>
  <c r="AB40" i="3"/>
  <c r="AJ40" i="3"/>
  <c r="AP40" i="3"/>
  <c r="AX40" i="3"/>
  <c r="BD40" i="3"/>
  <c r="BT40" i="3"/>
  <c r="BV40" i="3"/>
  <c r="BX40" i="3"/>
  <c r="CB40" i="3"/>
  <c r="N41" i="3"/>
  <c r="U41" i="3"/>
  <c r="AB41" i="3"/>
  <c r="AJ41" i="3"/>
  <c r="AP41" i="3"/>
  <c r="AX41" i="3"/>
  <c r="BD41" i="3"/>
  <c r="BT41" i="3"/>
  <c r="BV41" i="3"/>
  <c r="BX41" i="3"/>
  <c r="CB41" i="3"/>
  <c r="N42" i="3"/>
  <c r="U42" i="3"/>
  <c r="AB42" i="3"/>
  <c r="AJ42" i="3"/>
  <c r="AP42" i="3"/>
  <c r="AX42" i="3"/>
  <c r="BD42" i="3"/>
  <c r="BT42" i="3"/>
  <c r="BV42" i="3"/>
  <c r="BX42" i="3"/>
  <c r="CB42" i="3"/>
  <c r="N43" i="3"/>
  <c r="U43" i="3"/>
  <c r="AB43" i="3"/>
  <c r="AJ43" i="3"/>
  <c r="AP43" i="3"/>
  <c r="AX43" i="3"/>
  <c r="BD43" i="3"/>
  <c r="BT43" i="3"/>
  <c r="BV43" i="3"/>
  <c r="BX43" i="3"/>
  <c r="CB43" i="3"/>
  <c r="N44" i="3"/>
  <c r="U44" i="3"/>
  <c r="AB44" i="3"/>
  <c r="AJ44" i="3"/>
  <c r="AP44" i="3"/>
  <c r="AX44" i="3"/>
  <c r="BD44" i="3"/>
  <c r="BT44" i="3"/>
  <c r="BV44" i="3"/>
  <c r="BX44" i="3"/>
  <c r="CB44" i="3"/>
  <c r="N46" i="3"/>
  <c r="U46" i="3"/>
  <c r="AB46" i="3"/>
  <c r="AJ46" i="3"/>
  <c r="AP46" i="3"/>
  <c r="AX46" i="3"/>
  <c r="BD46" i="3"/>
  <c r="BT46" i="3"/>
  <c r="BV46" i="3"/>
  <c r="N48" i="3"/>
  <c r="U48" i="3"/>
  <c r="AB48" i="3"/>
  <c r="AJ48" i="3"/>
  <c r="AP48" i="3"/>
  <c r="AX48" i="3"/>
  <c r="BD48" i="3"/>
  <c r="BT48" i="3"/>
  <c r="BV48" i="3"/>
  <c r="BX48" i="3"/>
  <c r="CB48" i="3"/>
  <c r="N49" i="3"/>
  <c r="U49" i="3"/>
  <c r="AB49" i="3"/>
  <c r="AJ49" i="3"/>
  <c r="AP49" i="3"/>
  <c r="AX49" i="3"/>
  <c r="BD49" i="3"/>
  <c r="BT49" i="3"/>
  <c r="BV49" i="3"/>
  <c r="BX49" i="3"/>
  <c r="CB49" i="3"/>
  <c r="N50" i="3"/>
  <c r="U50" i="3"/>
  <c r="AB50" i="3"/>
  <c r="AJ50" i="3"/>
  <c r="AP50" i="3"/>
  <c r="AX50" i="3"/>
  <c r="BD50" i="3"/>
  <c r="BT50" i="3"/>
  <c r="BV50" i="3"/>
  <c r="BX50" i="3"/>
  <c r="CB50" i="3"/>
  <c r="N53" i="3"/>
  <c r="U53" i="3"/>
  <c r="AB53" i="3"/>
  <c r="AJ53" i="3"/>
  <c r="AP53" i="3"/>
  <c r="AX53" i="3"/>
  <c r="BD53" i="3"/>
  <c r="BT53" i="3"/>
  <c r="BV53" i="3"/>
  <c r="BX53" i="3"/>
  <c r="N54" i="3"/>
  <c r="U54" i="3"/>
  <c r="AB54" i="3"/>
  <c r="AJ54" i="3"/>
  <c r="AP54" i="3"/>
  <c r="AX54" i="3"/>
  <c r="BD54" i="3"/>
  <c r="BT54" i="3"/>
  <c r="BV54" i="3"/>
  <c r="BX54" i="3"/>
  <c r="N55" i="3"/>
  <c r="U55" i="3"/>
  <c r="AB55" i="3"/>
  <c r="AJ55" i="3"/>
  <c r="AP55" i="3"/>
  <c r="AX55" i="3"/>
  <c r="BD55" i="3"/>
  <c r="BT55" i="3"/>
  <c r="N56" i="3"/>
  <c r="U56" i="3"/>
  <c r="AB56" i="3"/>
  <c r="AJ56" i="3"/>
  <c r="AP56" i="3"/>
  <c r="AX56" i="3"/>
  <c r="BD56" i="3"/>
  <c r="BT56" i="3"/>
  <c r="BV56" i="3"/>
  <c r="BX56" i="3"/>
  <c r="CB56" i="3"/>
  <c r="N57" i="3"/>
  <c r="U57" i="3"/>
  <c r="AB57" i="3"/>
  <c r="AJ57" i="3"/>
  <c r="AP57" i="3"/>
  <c r="AX57" i="3"/>
  <c r="BD57" i="3"/>
  <c r="BT57" i="3"/>
  <c r="N58" i="3"/>
  <c r="U58" i="3"/>
  <c r="AB58" i="3"/>
  <c r="AJ58" i="3"/>
  <c r="AP58" i="3"/>
  <c r="AX58" i="3"/>
  <c r="BD58" i="3"/>
  <c r="BT58" i="3"/>
  <c r="BV58" i="3"/>
  <c r="BX58" i="3"/>
  <c r="CB58" i="3"/>
  <c r="N59" i="3"/>
  <c r="U59" i="3"/>
  <c r="AB59" i="3"/>
  <c r="AJ59" i="3"/>
  <c r="AP59" i="3"/>
  <c r="AX59" i="3"/>
  <c r="BD59" i="3"/>
  <c r="BT59" i="3"/>
  <c r="BV59" i="3"/>
  <c r="N60" i="3"/>
  <c r="U60" i="3"/>
  <c r="AB60" i="3"/>
  <c r="AJ60" i="3"/>
  <c r="AP60" i="3"/>
  <c r="AX60" i="3"/>
  <c r="BD60" i="3"/>
  <c r="BT60" i="3"/>
  <c r="BV60" i="3"/>
  <c r="BX60" i="3"/>
  <c r="N61" i="3"/>
  <c r="U61" i="3"/>
  <c r="AB61" i="3"/>
  <c r="AJ61" i="3"/>
  <c r="AP61" i="3"/>
  <c r="AX61" i="3"/>
  <c r="BD61" i="3"/>
  <c r="BT61" i="3"/>
  <c r="BV61" i="3"/>
  <c r="BX61" i="3"/>
  <c r="CB61" i="3"/>
  <c r="N62" i="3"/>
  <c r="U62" i="3"/>
  <c r="AB62" i="3"/>
  <c r="AP62" i="3"/>
  <c r="BV62" i="3"/>
  <c r="BX62" i="3"/>
  <c r="CB62" i="3"/>
  <c r="AX62" i="3"/>
  <c r="BD62" i="3"/>
  <c r="BT62" i="3"/>
  <c r="N63" i="3"/>
  <c r="U63" i="3"/>
  <c r="AB63" i="3"/>
  <c r="AP63" i="3"/>
  <c r="AX63" i="3"/>
  <c r="BV63" i="3"/>
  <c r="BD63" i="3"/>
  <c r="BT63" i="3"/>
  <c r="N64" i="3"/>
  <c r="U64" i="3"/>
  <c r="AB64" i="3"/>
  <c r="AP64" i="3"/>
  <c r="AX64" i="3"/>
  <c r="BD64" i="3"/>
  <c r="BV64" i="3"/>
  <c r="BT64" i="3"/>
  <c r="N66" i="3"/>
  <c r="U66" i="3"/>
  <c r="AB66" i="3"/>
  <c r="AP66" i="3"/>
  <c r="AX66" i="3"/>
  <c r="BD66" i="3"/>
  <c r="BT66" i="3"/>
  <c r="BV66" i="3"/>
  <c r="N67" i="3"/>
  <c r="U67" i="3"/>
  <c r="AB67" i="3"/>
  <c r="AP67" i="3"/>
  <c r="BV67" i="3"/>
  <c r="BX67" i="3"/>
  <c r="CB67" i="3"/>
  <c r="AX67" i="3"/>
  <c r="BD67" i="3"/>
  <c r="BT67" i="3"/>
  <c r="N68" i="3"/>
  <c r="U68" i="3"/>
  <c r="AB68" i="3"/>
  <c r="AJ68" i="3"/>
  <c r="AP68" i="3"/>
  <c r="BV68" i="3"/>
  <c r="AX68" i="3"/>
  <c r="BD68" i="3"/>
  <c r="BT68" i="3"/>
  <c r="N69" i="3"/>
  <c r="AD69" i="3"/>
  <c r="U69" i="3"/>
  <c r="AB69" i="3"/>
  <c r="AJ69" i="3"/>
  <c r="AP69" i="3"/>
  <c r="BV69" i="3"/>
  <c r="AX69" i="3"/>
  <c r="BD69" i="3"/>
  <c r="BT69" i="3"/>
  <c r="N70" i="3"/>
  <c r="AD70" i="3"/>
  <c r="U70" i="3"/>
  <c r="AB70" i="3"/>
  <c r="AJ70" i="3"/>
  <c r="AP70" i="3"/>
  <c r="BV70" i="3"/>
  <c r="AX70" i="3"/>
  <c r="BD70" i="3"/>
  <c r="BT70" i="3"/>
  <c r="N72" i="3"/>
  <c r="U72" i="3"/>
  <c r="AB72" i="3"/>
  <c r="AJ72" i="3"/>
  <c r="AP72" i="3"/>
  <c r="AX72" i="3"/>
  <c r="BD72" i="3"/>
  <c r="BT72" i="3"/>
  <c r="N73" i="3"/>
  <c r="U73" i="3"/>
  <c r="AB73" i="3"/>
  <c r="AJ73" i="3"/>
  <c r="AP73" i="3"/>
  <c r="AX73" i="3"/>
  <c r="BD73" i="3"/>
  <c r="BT73" i="3"/>
  <c r="N22" i="2"/>
  <c r="U22" i="2"/>
  <c r="AB22" i="2"/>
  <c r="AP22" i="2"/>
  <c r="AX22" i="2"/>
  <c r="BD22" i="2"/>
  <c r="BT22" i="2"/>
  <c r="AJ22" i="2"/>
  <c r="N26" i="2"/>
  <c r="U26" i="2"/>
  <c r="AB26" i="2"/>
  <c r="AP26" i="2"/>
  <c r="AX26" i="2"/>
  <c r="BD26" i="2"/>
  <c r="BT26" i="2"/>
  <c r="AJ26" i="2"/>
  <c r="U10" i="2"/>
  <c r="AB10" i="2"/>
  <c r="AP10" i="2"/>
  <c r="AX10" i="2"/>
  <c r="BD10" i="2"/>
  <c r="BT10" i="2"/>
  <c r="BV10" i="2"/>
  <c r="U11" i="2"/>
  <c r="AJ11" i="2"/>
  <c r="AP11" i="2"/>
  <c r="BD11" i="2"/>
  <c r="BT11" i="2"/>
  <c r="AB11" i="2"/>
  <c r="U12" i="2"/>
  <c r="AJ12" i="2"/>
  <c r="AP12" i="2"/>
  <c r="AX12" i="2"/>
  <c r="BD12" i="2"/>
  <c r="BT12" i="2"/>
  <c r="AB12" i="2"/>
  <c r="U13" i="2"/>
  <c r="AJ13" i="2"/>
  <c r="AP13" i="2"/>
  <c r="AX13" i="2"/>
  <c r="BD13" i="2"/>
  <c r="BT13" i="2"/>
  <c r="AB13" i="2"/>
  <c r="U14" i="2"/>
  <c r="AJ14" i="2"/>
  <c r="AP14" i="2"/>
  <c r="AX14" i="2"/>
  <c r="BD14" i="2"/>
  <c r="BT14" i="2"/>
  <c r="AB14" i="2"/>
  <c r="U15" i="2"/>
  <c r="AD15" i="2"/>
  <c r="AJ15" i="2"/>
  <c r="AP15" i="2"/>
  <c r="AX15" i="2"/>
  <c r="BD15" i="2"/>
  <c r="BT15" i="2"/>
  <c r="AB15" i="2"/>
  <c r="U16" i="2"/>
  <c r="AJ16" i="2"/>
  <c r="AP16" i="2"/>
  <c r="AX16" i="2"/>
  <c r="BD16" i="2"/>
  <c r="BT16" i="2"/>
  <c r="AB16" i="2"/>
  <c r="U17" i="2"/>
  <c r="AJ17" i="2"/>
  <c r="AP17" i="2"/>
  <c r="AX17" i="2"/>
  <c r="BD17" i="2"/>
  <c r="BT17" i="2"/>
  <c r="AB17" i="2"/>
  <c r="U18" i="2"/>
  <c r="AJ18" i="2"/>
  <c r="AX18" i="2"/>
  <c r="BD18" i="2"/>
  <c r="BT18" i="2"/>
  <c r="AB18" i="2"/>
  <c r="N19" i="2"/>
  <c r="U19" i="2"/>
  <c r="AD19" i="2"/>
  <c r="AJ19" i="2"/>
  <c r="AP19" i="2"/>
  <c r="AX19" i="2"/>
  <c r="BD19" i="2"/>
  <c r="BT19" i="2"/>
  <c r="AB19" i="2"/>
  <c r="N20" i="2"/>
  <c r="U20" i="2"/>
  <c r="AJ20" i="2"/>
  <c r="AP20" i="2"/>
  <c r="AX20" i="2"/>
  <c r="BD20" i="2"/>
  <c r="BT20" i="2"/>
  <c r="AB20" i="2"/>
  <c r="N21" i="2"/>
  <c r="U21" i="2"/>
  <c r="AD21" i="2"/>
  <c r="AJ21" i="2"/>
  <c r="AP21" i="2"/>
  <c r="AX21" i="2"/>
  <c r="BD21" i="2"/>
  <c r="BT21" i="2"/>
  <c r="AB21" i="2"/>
  <c r="N23" i="2"/>
  <c r="U23" i="2"/>
  <c r="AD23" i="2"/>
  <c r="AJ23" i="2"/>
  <c r="AP23" i="2"/>
  <c r="AX23" i="2"/>
  <c r="BD23" i="2"/>
  <c r="BT23" i="2"/>
  <c r="AB23" i="2"/>
  <c r="N24" i="2"/>
  <c r="U24" i="2"/>
  <c r="AD24" i="2"/>
  <c r="AJ24" i="2"/>
  <c r="AP24" i="2"/>
  <c r="AX24" i="2"/>
  <c r="BD24" i="2"/>
  <c r="BT24" i="2"/>
  <c r="AB24" i="2"/>
  <c r="N25" i="2"/>
  <c r="U25" i="2"/>
  <c r="AD25" i="2"/>
  <c r="AJ25" i="2"/>
  <c r="AP25" i="2"/>
  <c r="AX25" i="2"/>
  <c r="BD25" i="2"/>
  <c r="BT25" i="2"/>
  <c r="AB25" i="2"/>
  <c r="N27" i="2"/>
  <c r="U27" i="2"/>
  <c r="AJ27" i="2"/>
  <c r="AP27" i="2"/>
  <c r="AX27" i="2"/>
  <c r="BD27" i="2"/>
  <c r="BT27" i="2"/>
  <c r="AB27" i="2"/>
  <c r="N28" i="2"/>
  <c r="U28" i="2"/>
  <c r="AD28" i="2"/>
  <c r="AJ28" i="2"/>
  <c r="AP28" i="2"/>
  <c r="AX28" i="2"/>
  <c r="BD28" i="2"/>
  <c r="BT28" i="2"/>
  <c r="AB28" i="2"/>
  <c r="N29" i="2"/>
  <c r="U29" i="2"/>
  <c r="AD29" i="2"/>
  <c r="AJ29" i="2"/>
  <c r="AP29" i="2"/>
  <c r="AX29" i="2"/>
  <c r="BD29" i="2"/>
  <c r="BT29" i="2"/>
  <c r="AB29" i="2"/>
  <c r="N30" i="2"/>
  <c r="U30" i="2"/>
  <c r="AD30" i="2"/>
  <c r="AJ30" i="2"/>
  <c r="AP30" i="2"/>
  <c r="AX30" i="2"/>
  <c r="BD30" i="2"/>
  <c r="BT30" i="2"/>
  <c r="AB30" i="2"/>
  <c r="N31" i="2"/>
  <c r="U31" i="2"/>
  <c r="AJ31" i="2"/>
  <c r="AP31" i="2"/>
  <c r="AX31" i="2"/>
  <c r="BD31" i="2"/>
  <c r="BT31" i="2"/>
  <c r="AB31" i="2"/>
  <c r="N32" i="2"/>
  <c r="U32" i="2"/>
  <c r="AD32" i="2"/>
  <c r="AJ32" i="2"/>
  <c r="AP32" i="2"/>
  <c r="AX32" i="2"/>
  <c r="BD32" i="2"/>
  <c r="BT32" i="2"/>
  <c r="AB32" i="2"/>
  <c r="N33" i="2"/>
  <c r="U33" i="2"/>
  <c r="AD33" i="2"/>
  <c r="AJ33" i="2"/>
  <c r="AP33" i="2"/>
  <c r="AX33" i="2"/>
  <c r="BD33" i="2"/>
  <c r="BT33" i="2"/>
  <c r="AB33" i="2"/>
  <c r="N34" i="2"/>
  <c r="U34" i="2"/>
  <c r="AD34" i="2"/>
  <c r="AJ34" i="2"/>
  <c r="AP34" i="2"/>
  <c r="AX34" i="2"/>
  <c r="BD34" i="2"/>
  <c r="BT34" i="2"/>
  <c r="AB34" i="2"/>
  <c r="N35" i="2"/>
  <c r="U35" i="2"/>
  <c r="AJ35" i="2"/>
  <c r="AP35" i="2"/>
  <c r="AX35" i="2"/>
  <c r="BD35" i="2"/>
  <c r="BT35" i="2"/>
  <c r="AB35" i="2"/>
  <c r="N36" i="2"/>
  <c r="U36" i="2"/>
  <c r="AD36" i="2"/>
  <c r="AJ36" i="2"/>
  <c r="AP36" i="2"/>
  <c r="AX36" i="2"/>
  <c r="BD36" i="2"/>
  <c r="BT36" i="2"/>
  <c r="AB36" i="2"/>
  <c r="N37" i="2"/>
  <c r="U37" i="2"/>
  <c r="AD37" i="2"/>
  <c r="AJ37" i="2"/>
  <c r="AP37" i="2"/>
  <c r="AX37" i="2"/>
  <c r="BD37" i="2"/>
  <c r="BT37" i="2"/>
  <c r="AB37" i="2"/>
  <c r="N38" i="2"/>
  <c r="U38" i="2"/>
  <c r="AD38" i="2"/>
  <c r="AJ38" i="2"/>
  <c r="AP38" i="2"/>
  <c r="AX38" i="2"/>
  <c r="BD38" i="2"/>
  <c r="BT38" i="2"/>
  <c r="AB38" i="2"/>
  <c r="N39" i="2"/>
  <c r="U39" i="2"/>
  <c r="AJ39" i="2"/>
  <c r="AP39" i="2"/>
  <c r="AX39" i="2"/>
  <c r="BD39" i="2"/>
  <c r="BT39" i="2"/>
  <c r="AB39" i="2"/>
  <c r="N40" i="2"/>
  <c r="U40" i="2"/>
  <c r="AD40" i="2"/>
  <c r="AJ40" i="2"/>
  <c r="AP40" i="2"/>
  <c r="AX40" i="2"/>
  <c r="BD40" i="2"/>
  <c r="BT40" i="2"/>
  <c r="AB40" i="2"/>
  <c r="N41" i="2"/>
  <c r="U41" i="2"/>
  <c r="AD41" i="2"/>
  <c r="AJ41" i="2"/>
  <c r="AP41" i="2"/>
  <c r="AX41" i="2"/>
  <c r="BD41" i="2"/>
  <c r="BT41" i="2"/>
  <c r="AB41" i="2"/>
  <c r="N42" i="2"/>
  <c r="U42" i="2"/>
  <c r="AD42" i="2"/>
  <c r="AJ42" i="2"/>
  <c r="AP42" i="2"/>
  <c r="AX42" i="2"/>
  <c r="BD42" i="2"/>
  <c r="BT42" i="2"/>
  <c r="AB42" i="2"/>
  <c r="U113" i="1"/>
  <c r="AJ113" i="1"/>
  <c r="AP113" i="1"/>
  <c r="AX113" i="1"/>
  <c r="BD113" i="1"/>
  <c r="BT113" i="1"/>
  <c r="N113" i="1"/>
  <c r="AB113" i="1"/>
  <c r="U137" i="1"/>
  <c r="N137" i="1"/>
  <c r="AD137" i="1"/>
  <c r="BT137" i="1"/>
  <c r="AJ137" i="1"/>
  <c r="AP137" i="1"/>
  <c r="AX137" i="1"/>
  <c r="BD137" i="1"/>
  <c r="AB137" i="1"/>
  <c r="N119" i="1"/>
  <c r="U119" i="1"/>
  <c r="AP119" i="1"/>
  <c r="AX119" i="1"/>
  <c r="BD119" i="1"/>
  <c r="BT119" i="1"/>
  <c r="AJ119" i="1"/>
  <c r="AB119" i="1"/>
  <c r="N164" i="1"/>
  <c r="U164" i="1"/>
  <c r="AX164" i="1"/>
  <c r="BT164" i="1"/>
  <c r="AJ164" i="1"/>
  <c r="AP164" i="1"/>
  <c r="BD164" i="1"/>
  <c r="AB164" i="1"/>
  <c r="N200" i="1"/>
  <c r="U200" i="1"/>
  <c r="AX200" i="1"/>
  <c r="BD200" i="1"/>
  <c r="BT200" i="1"/>
  <c r="AJ200" i="1"/>
  <c r="AP200" i="1"/>
  <c r="AB200" i="1"/>
  <c r="AD200" i="1"/>
  <c r="N116" i="1"/>
  <c r="U116" i="1"/>
  <c r="AB116" i="1"/>
  <c r="AD116" i="1"/>
  <c r="AJ116" i="1"/>
  <c r="AP116" i="1"/>
  <c r="AX116" i="1"/>
  <c r="BD116" i="1"/>
  <c r="BT116" i="1"/>
  <c r="U139" i="1"/>
  <c r="AX139" i="1"/>
  <c r="BD139" i="1"/>
  <c r="BT139" i="1"/>
  <c r="AJ139" i="1"/>
  <c r="AP139" i="1"/>
  <c r="N139" i="1"/>
  <c r="AD139" i="1"/>
  <c r="AB139" i="1"/>
  <c r="N160" i="1"/>
  <c r="U160" i="1"/>
  <c r="AD160" i="1"/>
  <c r="AB160" i="1"/>
  <c r="AJ160" i="1"/>
  <c r="AP160" i="1"/>
  <c r="AX160" i="1"/>
  <c r="BD160" i="1"/>
  <c r="BT160" i="1"/>
  <c r="N69" i="1"/>
  <c r="U69" i="1"/>
  <c r="AD69" i="1"/>
  <c r="AP69" i="1"/>
  <c r="AX69" i="1"/>
  <c r="BD69" i="1"/>
  <c r="BT69" i="1"/>
  <c r="AJ69" i="1"/>
  <c r="AB69" i="1"/>
  <c r="N122" i="1"/>
  <c r="U122" i="1"/>
  <c r="AD122" i="1"/>
  <c r="AX122" i="1"/>
  <c r="BD122" i="1"/>
  <c r="BT122" i="1"/>
  <c r="AJ122" i="1"/>
  <c r="AP122" i="1"/>
  <c r="AB122" i="1"/>
  <c r="U187" i="1"/>
  <c r="AD187" i="1"/>
  <c r="AX187" i="1"/>
  <c r="BD187" i="1"/>
  <c r="BT187" i="1"/>
  <c r="AJ187" i="1"/>
  <c r="AP187" i="1"/>
  <c r="N187" i="1"/>
  <c r="AB187" i="1"/>
  <c r="U30" i="1"/>
  <c r="AD30" i="1"/>
  <c r="AX30" i="1"/>
  <c r="BT30" i="1"/>
  <c r="AJ30" i="1"/>
  <c r="AP30" i="1"/>
  <c r="BD30" i="1"/>
  <c r="N30" i="1"/>
  <c r="AB30" i="1"/>
  <c r="N106" i="1"/>
  <c r="U106" i="1"/>
  <c r="AJ106" i="1"/>
  <c r="AP106" i="1"/>
  <c r="BT106" i="1"/>
  <c r="AX106" i="1"/>
  <c r="BD106" i="1"/>
  <c r="AB106" i="1"/>
  <c r="AD106" i="1"/>
  <c r="N130" i="1"/>
  <c r="U130" i="1"/>
  <c r="AX130" i="1"/>
  <c r="BD130" i="1"/>
  <c r="BT130" i="1"/>
  <c r="AJ130" i="1"/>
  <c r="AP130" i="1"/>
  <c r="AB130" i="1"/>
  <c r="AD130" i="1"/>
  <c r="N78" i="1"/>
  <c r="U78" i="1"/>
  <c r="AD78" i="1"/>
  <c r="AB78" i="1"/>
  <c r="AJ78" i="1"/>
  <c r="AX78" i="1"/>
  <c r="BD78" i="1"/>
  <c r="BT78" i="1"/>
  <c r="AP78" i="1"/>
  <c r="N108" i="1"/>
  <c r="U108" i="1"/>
  <c r="AD108" i="1"/>
  <c r="AP108" i="1"/>
  <c r="AX108" i="1"/>
  <c r="BD108" i="1"/>
  <c r="BT108" i="1"/>
  <c r="AJ108" i="1"/>
  <c r="AB108" i="1"/>
  <c r="N134" i="1"/>
  <c r="U134" i="1"/>
  <c r="AX134" i="1"/>
  <c r="BD134" i="1"/>
  <c r="BT134" i="1"/>
  <c r="AJ134" i="1"/>
  <c r="AP134" i="1"/>
  <c r="AB134" i="1"/>
  <c r="N31" i="1"/>
  <c r="U31" i="1"/>
  <c r="AJ31" i="1"/>
  <c r="AP31" i="1"/>
  <c r="AX31" i="1"/>
  <c r="BD31" i="1"/>
  <c r="BT31" i="1"/>
  <c r="AB31" i="1"/>
  <c r="N123" i="1"/>
  <c r="U123" i="1"/>
  <c r="AX123" i="1"/>
  <c r="BD123" i="1"/>
  <c r="BT123" i="1"/>
  <c r="AJ123" i="1"/>
  <c r="AP123" i="1"/>
  <c r="AB123" i="1"/>
  <c r="AD123" i="1"/>
  <c r="U174" i="1"/>
  <c r="BT174" i="1"/>
  <c r="AJ174" i="1"/>
  <c r="AP174" i="1"/>
  <c r="AX174" i="1"/>
  <c r="BD174" i="1"/>
  <c r="N174" i="1"/>
  <c r="AB174" i="1"/>
  <c r="AD174" i="1"/>
  <c r="U196" i="1"/>
  <c r="AX196" i="1"/>
  <c r="BD196" i="1"/>
  <c r="BT196" i="1"/>
  <c r="AJ196" i="1"/>
  <c r="AP196" i="1"/>
  <c r="AB196" i="1"/>
  <c r="U39" i="1"/>
  <c r="AD39" i="1"/>
  <c r="AX39" i="1"/>
  <c r="AJ39" i="1"/>
  <c r="AP39" i="1"/>
  <c r="BD39" i="1"/>
  <c r="BT39" i="1"/>
  <c r="N39" i="1"/>
  <c r="AB39" i="1"/>
  <c r="N142" i="1"/>
  <c r="U142" i="1"/>
  <c r="AX142" i="1"/>
  <c r="BT142" i="1"/>
  <c r="AJ142" i="1"/>
  <c r="AP142" i="1"/>
  <c r="BD142" i="1"/>
  <c r="AB142" i="1"/>
  <c r="AD142" i="1"/>
  <c r="N14" i="1"/>
  <c r="U14" i="1"/>
  <c r="AJ14" i="1"/>
  <c r="AX14" i="1"/>
  <c r="BT14" i="1"/>
  <c r="AP14" i="1"/>
  <c r="AB14" i="1"/>
  <c r="N188" i="1"/>
  <c r="U188" i="1"/>
  <c r="AP188" i="1"/>
  <c r="AX188" i="1"/>
  <c r="BD188" i="1"/>
  <c r="BT188" i="1"/>
  <c r="AJ188" i="1"/>
  <c r="AB188" i="1"/>
  <c r="N117" i="1"/>
  <c r="U117" i="1"/>
  <c r="AX117" i="1"/>
  <c r="BD117" i="1"/>
  <c r="AJ117" i="1"/>
  <c r="AP117" i="1"/>
  <c r="AB117" i="1"/>
  <c r="N40" i="1"/>
  <c r="U40" i="1"/>
  <c r="AP40" i="1"/>
  <c r="AX40" i="1"/>
  <c r="BD40" i="1"/>
  <c r="BT40" i="1"/>
  <c r="AJ40" i="1"/>
  <c r="AB40" i="1"/>
  <c r="N92" i="1"/>
  <c r="U92" i="1"/>
  <c r="AX92" i="1"/>
  <c r="BD92" i="1"/>
  <c r="BT92" i="1"/>
  <c r="AJ92" i="1"/>
  <c r="AP92" i="1"/>
  <c r="AB92" i="1"/>
  <c r="N10" i="1"/>
  <c r="U10" i="1"/>
  <c r="AB10" i="1"/>
  <c r="AJ10" i="1"/>
  <c r="AP10" i="1"/>
  <c r="AX10" i="1"/>
  <c r="BD10" i="1"/>
  <c r="BT10" i="1"/>
  <c r="N11" i="1"/>
  <c r="U11" i="1"/>
  <c r="AB11" i="1"/>
  <c r="AD11" i="1"/>
  <c r="AJ11" i="1"/>
  <c r="AP11" i="1"/>
  <c r="AX11" i="1"/>
  <c r="BD11" i="1"/>
  <c r="BT11" i="1"/>
  <c r="N12" i="1"/>
  <c r="U12" i="1"/>
  <c r="AD12" i="1"/>
  <c r="AB12" i="1"/>
  <c r="AJ12" i="1"/>
  <c r="AP12" i="1"/>
  <c r="AX12" i="1"/>
  <c r="BD12" i="1"/>
  <c r="BT12" i="1"/>
  <c r="N13" i="1"/>
  <c r="U13" i="1"/>
  <c r="AB13" i="1"/>
  <c r="AJ13" i="1"/>
  <c r="AP13" i="1"/>
  <c r="AX13" i="1"/>
  <c r="BD13" i="1"/>
  <c r="BT13" i="1"/>
  <c r="N15" i="1"/>
  <c r="U15" i="1"/>
  <c r="AB15" i="1"/>
  <c r="AD15" i="1"/>
  <c r="AJ15" i="1"/>
  <c r="AP15" i="1"/>
  <c r="AX15" i="1"/>
  <c r="BD15" i="1"/>
  <c r="BT15" i="1"/>
  <c r="BV15" i="1"/>
  <c r="N16" i="1"/>
  <c r="U16" i="1"/>
  <c r="AB16" i="1"/>
  <c r="AD16" i="1"/>
  <c r="AJ16" i="1"/>
  <c r="AP16" i="1"/>
  <c r="AX16" i="1"/>
  <c r="BD16" i="1"/>
  <c r="BT16" i="1"/>
  <c r="N17" i="1"/>
  <c r="U17" i="1"/>
  <c r="AB17" i="1"/>
  <c r="AJ17" i="1"/>
  <c r="AP17" i="1"/>
  <c r="AX17" i="1"/>
  <c r="BV17" i="1"/>
  <c r="BD17" i="1"/>
  <c r="BT17" i="1"/>
  <c r="N18" i="1"/>
  <c r="U18" i="1"/>
  <c r="AB18" i="1"/>
  <c r="AD18" i="1"/>
  <c r="AJ18" i="1"/>
  <c r="AP18" i="1"/>
  <c r="AX18" i="1"/>
  <c r="BD18" i="1"/>
  <c r="BT18" i="1"/>
  <c r="BV18" i="1"/>
  <c r="N19" i="1"/>
  <c r="U19" i="1"/>
  <c r="AB19" i="1"/>
  <c r="AD19" i="1"/>
  <c r="AJ19" i="1"/>
  <c r="AP19" i="1"/>
  <c r="AX19" i="1"/>
  <c r="BD19" i="1"/>
  <c r="BT19" i="1"/>
  <c r="N20" i="1"/>
  <c r="U20" i="1"/>
  <c r="AD20" i="1"/>
  <c r="AB20" i="1"/>
  <c r="AJ20" i="1"/>
  <c r="AP20" i="1"/>
  <c r="AX20" i="1"/>
  <c r="BD20" i="1"/>
  <c r="BT20" i="1"/>
  <c r="N21" i="1"/>
  <c r="U21" i="1"/>
  <c r="AB21" i="1"/>
  <c r="AJ21" i="1"/>
  <c r="AP21" i="1"/>
  <c r="AX21" i="1"/>
  <c r="BD21" i="1"/>
  <c r="BT21" i="1"/>
  <c r="N22" i="1"/>
  <c r="AD22" i="1"/>
  <c r="U22" i="1"/>
  <c r="AB22" i="1"/>
  <c r="AJ22" i="1"/>
  <c r="AP22" i="1"/>
  <c r="AX22" i="1"/>
  <c r="BD22" i="1"/>
  <c r="BT22" i="1"/>
  <c r="N23" i="1"/>
  <c r="U23" i="1"/>
  <c r="AD23" i="1"/>
  <c r="AB23" i="1"/>
  <c r="AJ23" i="1"/>
  <c r="AP23" i="1"/>
  <c r="AX23" i="1"/>
  <c r="BD23" i="1"/>
  <c r="BT23" i="1"/>
  <c r="N24" i="1"/>
  <c r="U24" i="1"/>
  <c r="AB24" i="1"/>
  <c r="AJ24" i="1"/>
  <c r="AP24" i="1"/>
  <c r="AX24" i="1"/>
  <c r="BD24" i="1"/>
  <c r="BT24" i="1"/>
  <c r="N25" i="1"/>
  <c r="U25" i="1"/>
  <c r="AB25" i="1"/>
  <c r="AJ25" i="1"/>
  <c r="AP25" i="1"/>
  <c r="AX25" i="1"/>
  <c r="BD25" i="1"/>
  <c r="BT25" i="1"/>
  <c r="N26" i="1"/>
  <c r="U26" i="1"/>
  <c r="AB26" i="1"/>
  <c r="AJ26" i="1"/>
  <c r="AP26" i="1"/>
  <c r="AX26" i="1"/>
  <c r="BD26" i="1"/>
  <c r="BT26" i="1"/>
  <c r="N27" i="1"/>
  <c r="U27" i="1"/>
  <c r="AB27" i="1"/>
  <c r="AJ27" i="1"/>
  <c r="AP27" i="1"/>
  <c r="AX27" i="1"/>
  <c r="BD27" i="1"/>
  <c r="BT27" i="1"/>
  <c r="N28" i="1"/>
  <c r="U28" i="1"/>
  <c r="AB28" i="1"/>
  <c r="AJ28" i="1"/>
  <c r="AP28" i="1"/>
  <c r="AX28" i="1"/>
  <c r="BD28" i="1"/>
  <c r="BT28" i="1"/>
  <c r="N29" i="1"/>
  <c r="U29" i="1"/>
  <c r="AB29" i="1"/>
  <c r="AD29" i="1"/>
  <c r="AJ29" i="1"/>
  <c r="AP29" i="1"/>
  <c r="AX29" i="1"/>
  <c r="BV29" i="1"/>
  <c r="BD29" i="1"/>
  <c r="BT29" i="1"/>
  <c r="N32" i="1"/>
  <c r="U32" i="1"/>
  <c r="AB32" i="1"/>
  <c r="AD32" i="1"/>
  <c r="AJ32" i="1"/>
  <c r="AP32" i="1"/>
  <c r="AX32" i="1"/>
  <c r="BD32" i="1"/>
  <c r="BT32" i="1"/>
  <c r="N33" i="1"/>
  <c r="AD33" i="1"/>
  <c r="U33" i="1"/>
  <c r="AB33" i="1"/>
  <c r="AJ33" i="1"/>
  <c r="AP33" i="1"/>
  <c r="AX33" i="1"/>
  <c r="BD33" i="1"/>
  <c r="BT33" i="1"/>
  <c r="N34" i="1"/>
  <c r="U34" i="1"/>
  <c r="AB34" i="1"/>
  <c r="AD34" i="1"/>
  <c r="AJ34" i="1"/>
  <c r="AP34" i="1"/>
  <c r="AX34" i="1"/>
  <c r="BV34" i="1"/>
  <c r="BD34" i="1"/>
  <c r="BT34" i="1"/>
  <c r="N35" i="1"/>
  <c r="U35" i="1"/>
  <c r="AB35" i="1"/>
  <c r="AD35" i="1"/>
  <c r="AJ35" i="1"/>
  <c r="AP35" i="1"/>
  <c r="AX35" i="1"/>
  <c r="BD35" i="1"/>
  <c r="BT35" i="1"/>
  <c r="N36" i="1"/>
  <c r="U36" i="1"/>
  <c r="AB36" i="1"/>
  <c r="AJ36" i="1"/>
  <c r="AP36" i="1"/>
  <c r="AX36" i="1"/>
  <c r="BD36" i="1"/>
  <c r="BT36" i="1"/>
  <c r="BV36" i="1"/>
  <c r="N37" i="1"/>
  <c r="U37" i="1"/>
  <c r="AB37" i="1"/>
  <c r="AD37" i="1"/>
  <c r="AJ37" i="1"/>
  <c r="AX37" i="1"/>
  <c r="BD37" i="1"/>
  <c r="BV37" i="1"/>
  <c r="BT37" i="1"/>
  <c r="N38" i="1"/>
  <c r="U38" i="1"/>
  <c r="AB38" i="1"/>
  <c r="BX38" i="1"/>
  <c r="AJ38" i="1"/>
  <c r="AP38" i="1"/>
  <c r="AX38" i="1"/>
  <c r="BV38" i="1"/>
  <c r="BD38" i="1"/>
  <c r="BT38" i="1"/>
  <c r="U41" i="1"/>
  <c r="AB41" i="1"/>
  <c r="AJ41" i="1"/>
  <c r="AP41" i="1"/>
  <c r="AX41" i="1"/>
  <c r="BD41" i="1"/>
  <c r="BT41" i="1"/>
  <c r="N42" i="1"/>
  <c r="U42" i="1"/>
  <c r="AD42" i="1"/>
  <c r="AB42" i="1"/>
  <c r="AJ42" i="1"/>
  <c r="AP42" i="1"/>
  <c r="AX42" i="1"/>
  <c r="BD42" i="1"/>
  <c r="BT42" i="1"/>
  <c r="N43" i="1"/>
  <c r="AD43" i="1"/>
  <c r="U43" i="1"/>
  <c r="AB43" i="1"/>
  <c r="AJ43" i="1"/>
  <c r="AP43" i="1"/>
  <c r="AX43" i="1"/>
  <c r="BD43" i="1"/>
  <c r="BT43" i="1"/>
  <c r="N44" i="1"/>
  <c r="U44" i="1"/>
  <c r="AB44" i="1"/>
  <c r="AD44" i="1"/>
  <c r="AJ44" i="1"/>
  <c r="AP44" i="1"/>
  <c r="AX44" i="1"/>
  <c r="BD44" i="1"/>
  <c r="BT44" i="1"/>
  <c r="N45" i="1"/>
  <c r="U45" i="1"/>
  <c r="AB45" i="1"/>
  <c r="AD45" i="1"/>
  <c r="AJ45" i="1"/>
  <c r="AP45" i="1"/>
  <c r="AX45" i="1"/>
  <c r="BD45" i="1"/>
  <c r="BT45" i="1"/>
  <c r="N46" i="1"/>
  <c r="U46" i="1"/>
  <c r="AB46" i="1"/>
  <c r="AD46" i="1"/>
  <c r="AJ46" i="1"/>
  <c r="AP46" i="1"/>
  <c r="AX46" i="1"/>
  <c r="BD46" i="1"/>
  <c r="BT46" i="1"/>
  <c r="N47" i="1"/>
  <c r="U47" i="1"/>
  <c r="AB47" i="1"/>
  <c r="AJ47" i="1"/>
  <c r="AP47" i="1"/>
  <c r="AX47" i="1"/>
  <c r="BD47" i="1"/>
  <c r="BT47" i="1"/>
  <c r="N48" i="1"/>
  <c r="U48" i="1"/>
  <c r="AB48" i="1"/>
  <c r="AJ48" i="1"/>
  <c r="AP48" i="1"/>
  <c r="AX48" i="1"/>
  <c r="BD48" i="1"/>
  <c r="BT48" i="1"/>
  <c r="N49" i="1"/>
  <c r="U49" i="1"/>
  <c r="AD49" i="1"/>
  <c r="AB49" i="1"/>
  <c r="AJ49" i="1"/>
  <c r="AP49" i="1"/>
  <c r="AX49" i="1"/>
  <c r="BD49" i="1"/>
  <c r="BT49" i="1"/>
  <c r="N50" i="1"/>
  <c r="U50" i="1"/>
  <c r="AB50" i="1"/>
  <c r="AJ50" i="1"/>
  <c r="AP50" i="1"/>
  <c r="AX50" i="1"/>
  <c r="BD50" i="1"/>
  <c r="BT50" i="1"/>
  <c r="N51" i="1"/>
  <c r="U51" i="1"/>
  <c r="AB51" i="1"/>
  <c r="AD51" i="1"/>
  <c r="AJ51" i="1"/>
  <c r="AP51" i="1"/>
  <c r="AX51" i="1"/>
  <c r="BD51" i="1"/>
  <c r="BT51" i="1"/>
  <c r="N52" i="1"/>
  <c r="U52" i="1"/>
  <c r="AB52" i="1"/>
  <c r="AD52" i="1"/>
  <c r="AJ52" i="1"/>
  <c r="AP52" i="1"/>
  <c r="AX52" i="1"/>
  <c r="BT52" i="1"/>
  <c r="N53" i="1"/>
  <c r="U53" i="1"/>
  <c r="AB53" i="1"/>
  <c r="AJ53" i="1"/>
  <c r="AP53" i="1"/>
  <c r="AX53" i="1"/>
  <c r="BD53" i="1"/>
  <c r="BT53" i="1"/>
  <c r="N54" i="1"/>
  <c r="U54" i="1"/>
  <c r="AB54" i="1"/>
  <c r="AJ54" i="1"/>
  <c r="AP54" i="1"/>
  <c r="AX54" i="1"/>
  <c r="BD54" i="1"/>
  <c r="BT54" i="1"/>
  <c r="BV54" i="1"/>
  <c r="N55" i="1"/>
  <c r="U55" i="1"/>
  <c r="AB55" i="1"/>
  <c r="AJ55" i="1"/>
  <c r="AP55" i="1"/>
  <c r="AX55" i="1"/>
  <c r="BD55" i="1"/>
  <c r="BT55" i="1"/>
  <c r="N56" i="1"/>
  <c r="U56" i="1"/>
  <c r="AB56" i="1"/>
  <c r="AJ56" i="1"/>
  <c r="AP56" i="1"/>
  <c r="AX56" i="1"/>
  <c r="BD56" i="1"/>
  <c r="BT56" i="1"/>
  <c r="N57" i="1"/>
  <c r="U57" i="1"/>
  <c r="AB57" i="1"/>
  <c r="AJ57" i="1"/>
  <c r="AP57" i="1"/>
  <c r="AX57" i="1"/>
  <c r="BD57" i="1"/>
  <c r="BT57" i="1"/>
  <c r="N58" i="1"/>
  <c r="U58" i="1"/>
  <c r="AB58" i="1"/>
  <c r="AJ58" i="1"/>
  <c r="AP58" i="1"/>
  <c r="AX58" i="1"/>
  <c r="BD58" i="1"/>
  <c r="BT58" i="1"/>
  <c r="N59" i="1"/>
  <c r="U59" i="1"/>
  <c r="AB59" i="1"/>
  <c r="AJ59" i="1"/>
  <c r="AP59" i="1"/>
  <c r="AX59" i="1"/>
  <c r="BD59" i="1"/>
  <c r="BT59" i="1"/>
  <c r="N60" i="1"/>
  <c r="U60" i="1"/>
  <c r="AB60" i="1"/>
  <c r="AJ60" i="1"/>
  <c r="AP60" i="1"/>
  <c r="AX60" i="1"/>
  <c r="BD60" i="1"/>
  <c r="BT60" i="1"/>
  <c r="N61" i="1"/>
  <c r="U61" i="1"/>
  <c r="AB61" i="1"/>
  <c r="AJ61" i="1"/>
  <c r="AP61" i="1"/>
  <c r="AX61" i="1"/>
  <c r="BD61" i="1"/>
  <c r="BT61" i="1"/>
  <c r="N62" i="1"/>
  <c r="U62" i="1"/>
  <c r="AB62" i="1"/>
  <c r="AJ62" i="1"/>
  <c r="AP62" i="1"/>
  <c r="AX62" i="1"/>
  <c r="BT62" i="1"/>
  <c r="N63" i="1"/>
  <c r="U63" i="1"/>
  <c r="AB63" i="1"/>
  <c r="AJ63" i="1"/>
  <c r="AP63" i="1"/>
  <c r="AX63" i="1"/>
  <c r="BD63" i="1"/>
  <c r="BT63" i="1"/>
  <c r="N64" i="1"/>
  <c r="U64" i="1"/>
  <c r="AB64" i="1"/>
  <c r="AD64" i="1"/>
  <c r="AJ64" i="1"/>
  <c r="AP64" i="1"/>
  <c r="AX64" i="1"/>
  <c r="BD64" i="1"/>
  <c r="BT64" i="1"/>
  <c r="N65" i="1"/>
  <c r="U65" i="1"/>
  <c r="AB65" i="1"/>
  <c r="AD65" i="1"/>
  <c r="AJ65" i="1"/>
  <c r="AP65" i="1"/>
  <c r="AX65" i="1"/>
  <c r="BT65" i="1"/>
  <c r="N66" i="1"/>
  <c r="U66" i="1"/>
  <c r="AB66" i="1"/>
  <c r="AD66" i="1"/>
  <c r="AJ66" i="1"/>
  <c r="AP66" i="1"/>
  <c r="AX66" i="1"/>
  <c r="BD66" i="1"/>
  <c r="BV66" i="1"/>
  <c r="BT66" i="1"/>
  <c r="N67" i="1"/>
  <c r="U67" i="1"/>
  <c r="AD67" i="1"/>
  <c r="AB67" i="1"/>
  <c r="AJ67" i="1"/>
  <c r="AP67" i="1"/>
  <c r="AX67" i="1"/>
  <c r="BD67" i="1"/>
  <c r="BT67" i="1"/>
  <c r="N68" i="1"/>
  <c r="U68" i="1"/>
  <c r="AB68" i="1"/>
  <c r="AD68" i="1"/>
  <c r="AJ68" i="1"/>
  <c r="AP68" i="1"/>
  <c r="AX68" i="1"/>
  <c r="BD68" i="1"/>
  <c r="BT68" i="1"/>
  <c r="N70" i="1"/>
  <c r="AD70" i="1"/>
  <c r="U70" i="1"/>
  <c r="AB70" i="1"/>
  <c r="AJ70" i="1"/>
  <c r="AP70" i="1"/>
  <c r="AX70" i="1"/>
  <c r="BD70" i="1"/>
  <c r="BT70" i="1"/>
  <c r="N71" i="1"/>
  <c r="U71" i="1"/>
  <c r="AB71" i="1"/>
  <c r="AD71" i="1"/>
  <c r="AJ71" i="1"/>
  <c r="AP71" i="1"/>
  <c r="AX71" i="1"/>
  <c r="BD71" i="1"/>
  <c r="BT71" i="1"/>
  <c r="N72" i="1"/>
  <c r="U72" i="1"/>
  <c r="AD72" i="1"/>
  <c r="AB72" i="1"/>
  <c r="AJ72" i="1"/>
  <c r="AP72" i="1"/>
  <c r="AX72" i="1"/>
  <c r="BD72" i="1"/>
  <c r="BT72" i="1"/>
  <c r="N73" i="1"/>
  <c r="U73" i="1"/>
  <c r="AB73" i="1"/>
  <c r="AD73" i="1"/>
  <c r="AJ73" i="1"/>
  <c r="AP73" i="1"/>
  <c r="AX73" i="1"/>
  <c r="BD73" i="1"/>
  <c r="BT73" i="1"/>
  <c r="N74" i="1"/>
  <c r="AD74" i="1"/>
  <c r="U74" i="1"/>
  <c r="AB74" i="1"/>
  <c r="AJ74" i="1"/>
  <c r="AP74" i="1"/>
  <c r="AX74" i="1"/>
  <c r="BD74" i="1"/>
  <c r="BT74" i="1"/>
  <c r="N75" i="1"/>
  <c r="U75" i="1"/>
  <c r="AB75" i="1"/>
  <c r="AJ75" i="1"/>
  <c r="AP75" i="1"/>
  <c r="AX75" i="1"/>
  <c r="BD75" i="1"/>
  <c r="BT75" i="1"/>
  <c r="N76" i="1"/>
  <c r="U76" i="1"/>
  <c r="AB76" i="1"/>
  <c r="AD76" i="1"/>
  <c r="AJ76" i="1"/>
  <c r="AP76" i="1"/>
  <c r="AX76" i="1"/>
  <c r="BD76" i="1"/>
  <c r="BT76" i="1"/>
  <c r="N77" i="1"/>
  <c r="U77" i="1"/>
  <c r="AB77" i="1"/>
  <c r="AJ77" i="1"/>
  <c r="AP77" i="1"/>
  <c r="AX77" i="1"/>
  <c r="BD77" i="1"/>
  <c r="BT77" i="1"/>
  <c r="N79" i="1"/>
  <c r="U79" i="1"/>
  <c r="AD79" i="1"/>
  <c r="AB79" i="1"/>
  <c r="AJ79" i="1"/>
  <c r="AP79" i="1"/>
  <c r="AX79" i="1"/>
  <c r="BD79" i="1"/>
  <c r="BT79" i="1"/>
  <c r="N80" i="1"/>
  <c r="U80" i="1"/>
  <c r="AB80" i="1"/>
  <c r="AJ80" i="1"/>
  <c r="AP80" i="1"/>
  <c r="AX80" i="1"/>
  <c r="BV80" i="1"/>
  <c r="BD80" i="1"/>
  <c r="BT80" i="1"/>
  <c r="N81" i="1"/>
  <c r="U81" i="1"/>
  <c r="AB81" i="1"/>
  <c r="AJ81" i="1"/>
  <c r="AP81" i="1"/>
  <c r="AX81" i="1"/>
  <c r="BD81" i="1"/>
  <c r="BT81" i="1"/>
  <c r="N82" i="1"/>
  <c r="U82" i="1"/>
  <c r="AB82" i="1"/>
  <c r="AJ82" i="1"/>
  <c r="AP82" i="1"/>
  <c r="AX82" i="1"/>
  <c r="BD82" i="1"/>
  <c r="BT82" i="1"/>
  <c r="N83" i="1"/>
  <c r="AD83" i="1"/>
  <c r="U83" i="1"/>
  <c r="AB83" i="1"/>
  <c r="AJ83" i="1"/>
  <c r="AP83" i="1"/>
  <c r="AX83" i="1"/>
  <c r="BD83" i="1"/>
  <c r="BT83" i="1"/>
  <c r="N84" i="1"/>
  <c r="U84" i="1"/>
  <c r="AB84" i="1"/>
  <c r="AD84" i="1"/>
  <c r="AJ84" i="1"/>
  <c r="AP84" i="1"/>
  <c r="AX84" i="1"/>
  <c r="BD84" i="1"/>
  <c r="BT84" i="1"/>
  <c r="N85" i="1"/>
  <c r="U85" i="1"/>
  <c r="AB85" i="1"/>
  <c r="AD85" i="1"/>
  <c r="AJ85" i="1"/>
  <c r="AP85" i="1"/>
  <c r="AX85" i="1"/>
  <c r="BD85" i="1"/>
  <c r="BT85" i="1"/>
  <c r="N86" i="1"/>
  <c r="U86" i="1"/>
  <c r="AD86" i="1"/>
  <c r="AB86" i="1"/>
  <c r="AJ86" i="1"/>
  <c r="AP86" i="1"/>
  <c r="AX86" i="1"/>
  <c r="BV86" i="1"/>
  <c r="BD86" i="1"/>
  <c r="BT86" i="1"/>
  <c r="N87" i="1"/>
  <c r="U87" i="1"/>
  <c r="AB87" i="1"/>
  <c r="AJ87" i="1"/>
  <c r="AP87" i="1"/>
  <c r="AX87" i="1"/>
  <c r="BD87" i="1"/>
  <c r="BT87" i="1"/>
  <c r="N88" i="1"/>
  <c r="AD88" i="1"/>
  <c r="U88" i="1"/>
  <c r="AB88" i="1"/>
  <c r="AJ88" i="1"/>
  <c r="AP88" i="1"/>
  <c r="AX88" i="1"/>
  <c r="BT88" i="1"/>
  <c r="N89" i="1"/>
  <c r="AD89" i="1"/>
  <c r="U89" i="1"/>
  <c r="AB89" i="1"/>
  <c r="AJ89" i="1"/>
  <c r="AP89" i="1"/>
  <c r="AX89" i="1"/>
  <c r="BD89" i="1"/>
  <c r="BT89" i="1"/>
  <c r="N90" i="1"/>
  <c r="U90" i="1"/>
  <c r="AB90" i="1"/>
  <c r="AD90" i="1"/>
  <c r="AJ90" i="1"/>
  <c r="AP90" i="1"/>
  <c r="AX90" i="1"/>
  <c r="BD90" i="1"/>
  <c r="BT90" i="1"/>
  <c r="N91" i="1"/>
  <c r="U91" i="1"/>
  <c r="AB91" i="1"/>
  <c r="AD91" i="1"/>
  <c r="AJ91" i="1"/>
  <c r="AP91" i="1"/>
  <c r="AX91" i="1"/>
  <c r="BD91" i="1"/>
  <c r="BT91" i="1"/>
  <c r="N93" i="1"/>
  <c r="U93" i="1"/>
  <c r="AB93" i="1"/>
  <c r="AD93" i="1"/>
  <c r="AJ93" i="1"/>
  <c r="AP93" i="1"/>
  <c r="AX93" i="1"/>
  <c r="BD93" i="1"/>
  <c r="BT93" i="1"/>
  <c r="N94" i="1"/>
  <c r="U94" i="1"/>
  <c r="AB94" i="1"/>
  <c r="AD94" i="1"/>
  <c r="AJ94" i="1"/>
  <c r="AP94" i="1"/>
  <c r="AX94" i="1"/>
  <c r="BD94" i="1"/>
  <c r="BT94" i="1"/>
  <c r="N95" i="1"/>
  <c r="U95" i="1"/>
  <c r="AB95" i="1"/>
  <c r="AJ95" i="1"/>
  <c r="AP95" i="1"/>
  <c r="AX95" i="1"/>
  <c r="BD95" i="1"/>
  <c r="BT95" i="1"/>
  <c r="N96" i="1"/>
  <c r="U96" i="1"/>
  <c r="AB96" i="1"/>
  <c r="AJ96" i="1"/>
  <c r="AP96" i="1"/>
  <c r="AX96" i="1"/>
  <c r="BD96" i="1"/>
  <c r="BT96" i="1"/>
  <c r="N97" i="1"/>
  <c r="U97" i="1"/>
  <c r="AB97" i="1"/>
  <c r="AJ97" i="1"/>
  <c r="AP97" i="1"/>
  <c r="AX97" i="1"/>
  <c r="BD97" i="1"/>
  <c r="BT97" i="1"/>
  <c r="N98" i="1"/>
  <c r="U98" i="1"/>
  <c r="AB98" i="1"/>
  <c r="AD98" i="1"/>
  <c r="AJ98" i="1"/>
  <c r="AP98" i="1"/>
  <c r="AX98" i="1"/>
  <c r="BD98" i="1"/>
  <c r="BT98" i="1"/>
  <c r="N99" i="1"/>
  <c r="U99" i="1"/>
  <c r="AB99" i="1"/>
  <c r="AD99" i="1"/>
  <c r="AJ99" i="1"/>
  <c r="AP99" i="1"/>
  <c r="AX99" i="1"/>
  <c r="BV99" i="1"/>
  <c r="BD99" i="1"/>
  <c r="BT99" i="1"/>
  <c r="N100" i="1"/>
  <c r="U100" i="1"/>
  <c r="AD100" i="1"/>
  <c r="AB100" i="1"/>
  <c r="AJ100" i="1"/>
  <c r="AP100" i="1"/>
  <c r="BD100" i="1"/>
  <c r="BT100" i="1"/>
  <c r="N101" i="1"/>
  <c r="U101" i="1"/>
  <c r="AD101" i="1"/>
  <c r="AB101" i="1"/>
  <c r="AJ101" i="1"/>
  <c r="AP101" i="1"/>
  <c r="BD101" i="1"/>
  <c r="BT101" i="1"/>
  <c r="N102" i="1"/>
  <c r="U102" i="1"/>
  <c r="AB102" i="1"/>
  <c r="AJ102" i="1"/>
  <c r="AP102" i="1"/>
  <c r="AX102" i="1"/>
  <c r="BD102" i="1"/>
  <c r="BT102" i="1"/>
  <c r="N103" i="1"/>
  <c r="AD103" i="1"/>
  <c r="U103" i="1"/>
  <c r="AB103" i="1"/>
  <c r="AJ103" i="1"/>
  <c r="AP103" i="1"/>
  <c r="AX103" i="1"/>
  <c r="BD103" i="1"/>
  <c r="BT103" i="1"/>
  <c r="N104" i="1"/>
  <c r="U104" i="1"/>
  <c r="AB104" i="1"/>
  <c r="AJ104" i="1"/>
  <c r="AP104" i="1"/>
  <c r="AX104" i="1"/>
  <c r="BD104" i="1"/>
  <c r="BT104" i="1"/>
  <c r="N105" i="1"/>
  <c r="U105" i="1"/>
  <c r="AB105" i="1"/>
  <c r="AJ105" i="1"/>
  <c r="AP105" i="1"/>
  <c r="AX105" i="1"/>
  <c r="BD105" i="1"/>
  <c r="BT105" i="1"/>
  <c r="N107" i="1"/>
  <c r="U107" i="1"/>
  <c r="AB107" i="1"/>
  <c r="AD107" i="1"/>
  <c r="AJ107" i="1"/>
  <c r="AP107" i="1"/>
  <c r="AX107" i="1"/>
  <c r="BD107" i="1"/>
  <c r="BT107" i="1"/>
  <c r="N109" i="1"/>
  <c r="U109" i="1"/>
  <c r="AB109" i="1"/>
  <c r="AD109" i="1"/>
  <c r="AJ109" i="1"/>
  <c r="AP109" i="1"/>
  <c r="AX109" i="1"/>
  <c r="BD109" i="1"/>
  <c r="BT109" i="1"/>
  <c r="N110" i="1"/>
  <c r="U110" i="1"/>
  <c r="AB110" i="1"/>
  <c r="AJ110" i="1"/>
  <c r="AP110" i="1"/>
  <c r="AX110" i="1"/>
  <c r="BT110" i="1"/>
  <c r="N111" i="1"/>
  <c r="U111" i="1"/>
  <c r="AB111" i="1"/>
  <c r="AD111" i="1"/>
  <c r="AJ111" i="1"/>
  <c r="AP111" i="1"/>
  <c r="AX111" i="1"/>
  <c r="BD111" i="1"/>
  <c r="BT111" i="1"/>
  <c r="N112" i="1"/>
  <c r="U112" i="1"/>
  <c r="AD112" i="1"/>
  <c r="AB112" i="1"/>
  <c r="AJ112" i="1"/>
  <c r="AP112" i="1"/>
  <c r="AX112" i="1"/>
  <c r="BD112" i="1"/>
  <c r="BT112" i="1"/>
  <c r="N114" i="1"/>
  <c r="U114" i="1"/>
  <c r="AD114" i="1"/>
  <c r="AB114" i="1"/>
  <c r="AJ114" i="1"/>
  <c r="AP114" i="1"/>
  <c r="AX114" i="1"/>
  <c r="BD114" i="1"/>
  <c r="BT114" i="1"/>
  <c r="N115" i="1"/>
  <c r="U115" i="1"/>
  <c r="AB115" i="1"/>
  <c r="AJ115" i="1"/>
  <c r="AP115" i="1"/>
  <c r="AX115" i="1"/>
  <c r="BD115" i="1"/>
  <c r="BT115" i="1"/>
  <c r="N118" i="1"/>
  <c r="AD118" i="1"/>
  <c r="U118" i="1"/>
  <c r="AB118" i="1"/>
  <c r="AJ118" i="1"/>
  <c r="AP118" i="1"/>
  <c r="AX118" i="1"/>
  <c r="BD118" i="1"/>
  <c r="BT118" i="1"/>
  <c r="N120" i="1"/>
  <c r="U120" i="1"/>
  <c r="AB120" i="1"/>
  <c r="AJ120" i="1"/>
  <c r="AP120" i="1"/>
  <c r="AX120" i="1"/>
  <c r="BD120" i="1"/>
  <c r="BT120" i="1"/>
  <c r="N121" i="1"/>
  <c r="U121" i="1"/>
  <c r="AB121" i="1"/>
  <c r="AD121" i="1"/>
  <c r="AJ121" i="1"/>
  <c r="AP121" i="1"/>
  <c r="AX121" i="1"/>
  <c r="BD121" i="1"/>
  <c r="BT121" i="1"/>
  <c r="N124" i="1"/>
  <c r="U124" i="1"/>
  <c r="AB124" i="1"/>
  <c r="AD124" i="1"/>
  <c r="AJ124" i="1"/>
  <c r="AP124" i="1"/>
  <c r="AX124" i="1"/>
  <c r="BD124" i="1"/>
  <c r="BT124" i="1"/>
  <c r="N125" i="1"/>
  <c r="U125" i="1"/>
  <c r="AD125" i="1"/>
  <c r="AB125" i="1"/>
  <c r="AJ125" i="1"/>
  <c r="AP125" i="1"/>
  <c r="AX125" i="1"/>
  <c r="BD125" i="1"/>
  <c r="BT125" i="1"/>
  <c r="N126" i="1"/>
  <c r="U126" i="1"/>
  <c r="AB126" i="1"/>
  <c r="AD126" i="1"/>
  <c r="AJ126" i="1"/>
  <c r="AP126" i="1"/>
  <c r="AX126" i="1"/>
  <c r="BD126" i="1"/>
  <c r="BT126" i="1"/>
  <c r="N127" i="1"/>
  <c r="AD127" i="1"/>
  <c r="U127" i="1"/>
  <c r="AB127" i="1"/>
  <c r="AJ127" i="1"/>
  <c r="AP127" i="1"/>
  <c r="AX127" i="1"/>
  <c r="BD127" i="1"/>
  <c r="BT127" i="1"/>
  <c r="BV127" i="1"/>
  <c r="N128" i="1"/>
  <c r="U128" i="1"/>
  <c r="AB128" i="1"/>
  <c r="AJ128" i="1"/>
  <c r="AP128" i="1"/>
  <c r="AX128" i="1"/>
  <c r="BD128" i="1"/>
  <c r="BT128" i="1"/>
  <c r="N129" i="1"/>
  <c r="U129" i="1"/>
  <c r="AB129" i="1"/>
  <c r="AD129" i="1"/>
  <c r="AJ129" i="1"/>
  <c r="AP129" i="1"/>
  <c r="AX129" i="1"/>
  <c r="BD129" i="1"/>
  <c r="BT129" i="1"/>
  <c r="N131" i="1"/>
  <c r="U131" i="1"/>
  <c r="AD131" i="1"/>
  <c r="AB131" i="1"/>
  <c r="AJ131" i="1"/>
  <c r="AP131" i="1"/>
  <c r="AX131" i="1"/>
  <c r="BD131" i="1"/>
  <c r="BT131" i="1"/>
  <c r="N132" i="1"/>
  <c r="U132" i="1"/>
  <c r="AD132" i="1"/>
  <c r="AB132" i="1"/>
  <c r="AJ132" i="1"/>
  <c r="AP132" i="1"/>
  <c r="AX132" i="1"/>
  <c r="BD132" i="1"/>
  <c r="BT132" i="1"/>
  <c r="N133" i="1"/>
  <c r="U133" i="1"/>
  <c r="AB133" i="1"/>
  <c r="AD133" i="1"/>
  <c r="AJ133" i="1"/>
  <c r="AP133" i="1"/>
  <c r="BV133" i="1"/>
  <c r="AX133" i="1"/>
  <c r="BD133" i="1"/>
  <c r="BT133" i="1"/>
  <c r="N135" i="1"/>
  <c r="AD135" i="1"/>
  <c r="U135" i="1"/>
  <c r="AB135" i="1"/>
  <c r="AJ135" i="1"/>
  <c r="AP135" i="1"/>
  <c r="AX135" i="1"/>
  <c r="BD135" i="1"/>
  <c r="BT135" i="1"/>
  <c r="N136" i="1"/>
  <c r="U136" i="1"/>
  <c r="AB136" i="1"/>
  <c r="AJ136" i="1"/>
  <c r="AP136" i="1"/>
  <c r="AX136" i="1"/>
  <c r="BD136" i="1"/>
  <c r="BT136" i="1"/>
  <c r="N138" i="1"/>
  <c r="U138" i="1"/>
  <c r="AB138" i="1"/>
  <c r="AD138" i="1"/>
  <c r="AJ138" i="1"/>
  <c r="AP138" i="1"/>
  <c r="AX138" i="1"/>
  <c r="BD138" i="1"/>
  <c r="BT138" i="1"/>
  <c r="N140" i="1"/>
  <c r="U140" i="1"/>
  <c r="AB140" i="1"/>
  <c r="AD140" i="1"/>
  <c r="AJ140" i="1"/>
  <c r="AP140" i="1"/>
  <c r="AX140" i="1"/>
  <c r="BD140" i="1"/>
  <c r="BT140" i="1"/>
  <c r="N141" i="1"/>
  <c r="U141" i="1"/>
  <c r="AD141" i="1"/>
  <c r="AB141" i="1"/>
  <c r="AJ141" i="1"/>
  <c r="AP141" i="1"/>
  <c r="AX141" i="1"/>
  <c r="BD141" i="1"/>
  <c r="BT141" i="1"/>
  <c r="N143" i="1"/>
  <c r="U143" i="1"/>
  <c r="BX143" i="1"/>
  <c r="AB143" i="1"/>
  <c r="AJ143" i="1"/>
  <c r="AP143" i="1"/>
  <c r="BV143" i="1"/>
  <c r="AX143" i="1"/>
  <c r="BD143" i="1"/>
  <c r="BT143" i="1"/>
  <c r="N144" i="1"/>
  <c r="AD144" i="1"/>
  <c r="U144" i="1"/>
  <c r="AB144" i="1"/>
  <c r="AJ144" i="1"/>
  <c r="AP144" i="1"/>
  <c r="AX144" i="1"/>
  <c r="BD144" i="1"/>
  <c r="BT144" i="1"/>
  <c r="N145" i="1"/>
  <c r="U145" i="1"/>
  <c r="AB145" i="1"/>
  <c r="AJ145" i="1"/>
  <c r="AP145" i="1"/>
  <c r="AX145" i="1"/>
  <c r="BD145" i="1"/>
  <c r="BT145" i="1"/>
  <c r="N146" i="1"/>
  <c r="AD146" i="1"/>
  <c r="U146" i="1"/>
  <c r="AB146" i="1"/>
  <c r="AJ146" i="1"/>
  <c r="AP146" i="1"/>
  <c r="AX146" i="1"/>
  <c r="BD146" i="1"/>
  <c r="BT146" i="1"/>
  <c r="N147" i="1"/>
  <c r="U147" i="1"/>
  <c r="AB147" i="1"/>
  <c r="AJ147" i="1"/>
  <c r="AP147" i="1"/>
  <c r="AX147" i="1"/>
  <c r="BD147" i="1"/>
  <c r="BT147" i="1"/>
  <c r="N148" i="1"/>
  <c r="U148" i="1"/>
  <c r="AB148" i="1"/>
  <c r="AD148" i="1"/>
  <c r="AJ148" i="1"/>
  <c r="AP148" i="1"/>
  <c r="AX148" i="1"/>
  <c r="BD148" i="1"/>
  <c r="BT148" i="1"/>
  <c r="N149" i="1"/>
  <c r="U149" i="1"/>
  <c r="AB149" i="1"/>
  <c r="AD149" i="1"/>
  <c r="AJ149" i="1"/>
  <c r="AP149" i="1"/>
  <c r="AX149" i="1"/>
  <c r="BD149" i="1"/>
  <c r="BT149" i="1"/>
  <c r="N150" i="1"/>
  <c r="U150" i="1"/>
  <c r="AD150" i="1"/>
  <c r="AB150" i="1"/>
  <c r="AJ150" i="1"/>
  <c r="AP150" i="1"/>
  <c r="AX150" i="1"/>
  <c r="BD150" i="1"/>
  <c r="BT150" i="1"/>
  <c r="N151" i="1"/>
  <c r="U151" i="1"/>
  <c r="AD151" i="1"/>
  <c r="AB151" i="1"/>
  <c r="AJ151" i="1"/>
  <c r="AP151" i="1"/>
  <c r="AX151" i="1"/>
  <c r="BD151" i="1"/>
  <c r="BT151" i="1"/>
  <c r="N152" i="1"/>
  <c r="U152" i="1"/>
  <c r="AB152" i="1"/>
  <c r="AJ152" i="1"/>
  <c r="AP152" i="1"/>
  <c r="AX152" i="1"/>
  <c r="BD152" i="1"/>
  <c r="BT152" i="1"/>
  <c r="N153" i="1"/>
  <c r="AD153" i="1"/>
  <c r="U153" i="1"/>
  <c r="AB153" i="1"/>
  <c r="AJ153" i="1"/>
  <c r="AP153" i="1"/>
  <c r="AX153" i="1"/>
  <c r="BD153" i="1"/>
  <c r="BT153" i="1"/>
  <c r="N154" i="1"/>
  <c r="U154" i="1"/>
  <c r="AB154" i="1"/>
  <c r="AJ154" i="1"/>
  <c r="AP154" i="1"/>
  <c r="AX154" i="1"/>
  <c r="BD154" i="1"/>
  <c r="BT154" i="1"/>
  <c r="N155" i="1"/>
  <c r="U155" i="1"/>
  <c r="AB155" i="1"/>
  <c r="AD155" i="1"/>
  <c r="AJ155" i="1"/>
  <c r="AP155" i="1"/>
  <c r="BD155" i="1"/>
  <c r="BT155" i="1"/>
  <c r="N156" i="1"/>
  <c r="U156" i="1"/>
  <c r="AB156" i="1"/>
  <c r="AD156" i="1"/>
  <c r="AJ156" i="1"/>
  <c r="AP156" i="1"/>
  <c r="BD156" i="1"/>
  <c r="BT156" i="1"/>
  <c r="N157" i="1"/>
  <c r="U157" i="1"/>
  <c r="AB157" i="1"/>
  <c r="AJ157" i="1"/>
  <c r="AP157" i="1"/>
  <c r="BD157" i="1"/>
  <c r="BT157" i="1"/>
  <c r="N158" i="1"/>
  <c r="U158" i="1"/>
  <c r="AD158" i="1"/>
  <c r="AB158" i="1"/>
  <c r="AJ158" i="1"/>
  <c r="AP158" i="1"/>
  <c r="BD158" i="1"/>
  <c r="BT158" i="1"/>
  <c r="BV158" i="1"/>
  <c r="N159" i="1"/>
  <c r="AD159" i="1"/>
  <c r="U159" i="1"/>
  <c r="AB159" i="1"/>
  <c r="AJ159" i="1"/>
  <c r="AP159" i="1"/>
  <c r="AX159" i="1"/>
  <c r="BD159" i="1"/>
  <c r="BT159" i="1"/>
  <c r="N161" i="1"/>
  <c r="U161" i="1"/>
  <c r="AB161" i="1"/>
  <c r="AD161" i="1"/>
  <c r="AJ161" i="1"/>
  <c r="AP161" i="1"/>
  <c r="AX161" i="1"/>
  <c r="BD161" i="1"/>
  <c r="BT161" i="1"/>
  <c r="N162" i="1"/>
  <c r="U162" i="1"/>
  <c r="AD162" i="1"/>
  <c r="AB162" i="1"/>
  <c r="AJ162" i="1"/>
  <c r="AP162" i="1"/>
  <c r="AX162" i="1"/>
  <c r="BD162" i="1"/>
  <c r="BT162" i="1"/>
  <c r="N163" i="1"/>
  <c r="U163" i="1"/>
  <c r="AB163" i="1"/>
  <c r="AJ163" i="1"/>
  <c r="AP163" i="1"/>
  <c r="AX163" i="1"/>
  <c r="BD163" i="1"/>
  <c r="BT163" i="1"/>
  <c r="N165" i="1"/>
  <c r="U165" i="1"/>
  <c r="AB165" i="1"/>
  <c r="AJ165" i="1"/>
  <c r="AP165" i="1"/>
  <c r="AX165" i="1"/>
  <c r="BD165" i="1"/>
  <c r="BT165" i="1"/>
  <c r="N166" i="1"/>
  <c r="U166" i="1"/>
  <c r="AB166" i="1"/>
  <c r="AD166" i="1"/>
  <c r="AJ166" i="1"/>
  <c r="AP166" i="1"/>
  <c r="AX166" i="1"/>
  <c r="BD166" i="1"/>
  <c r="BT166" i="1"/>
  <c r="N167" i="1"/>
  <c r="U167" i="1"/>
  <c r="AB167" i="1"/>
  <c r="AJ167" i="1"/>
  <c r="AP167" i="1"/>
  <c r="AX167" i="1"/>
  <c r="BD167" i="1"/>
  <c r="BT167" i="1"/>
  <c r="N168" i="1"/>
  <c r="AD168" i="1"/>
  <c r="U168" i="1"/>
  <c r="AB168" i="1"/>
  <c r="AJ168" i="1"/>
  <c r="AP168" i="1"/>
  <c r="AX168" i="1"/>
  <c r="BD168" i="1"/>
  <c r="BT168" i="1"/>
  <c r="BV168" i="1"/>
  <c r="N169" i="1"/>
  <c r="U169" i="1"/>
  <c r="AB169" i="1"/>
  <c r="AD169" i="1"/>
  <c r="AJ169" i="1"/>
  <c r="AP169" i="1"/>
  <c r="AX169" i="1"/>
  <c r="BD169" i="1"/>
  <c r="BT169" i="1"/>
  <c r="N170" i="1"/>
  <c r="U170" i="1"/>
  <c r="AB170" i="1"/>
  <c r="AD170" i="1"/>
  <c r="AJ170" i="1"/>
  <c r="AP170" i="1"/>
  <c r="AX170" i="1"/>
  <c r="BD170" i="1"/>
  <c r="BT170" i="1"/>
  <c r="N171" i="1"/>
  <c r="U171" i="1"/>
  <c r="AD171" i="1"/>
  <c r="AB171" i="1"/>
  <c r="AJ171" i="1"/>
  <c r="AP171" i="1"/>
  <c r="AX171" i="1"/>
  <c r="BV171" i="1"/>
  <c r="BD171" i="1"/>
  <c r="BT171" i="1"/>
  <c r="N172" i="1"/>
  <c r="U172" i="1"/>
  <c r="AB172" i="1"/>
  <c r="AJ172" i="1"/>
  <c r="AP172" i="1"/>
  <c r="AX172" i="1"/>
  <c r="BD172" i="1"/>
  <c r="BT172" i="1"/>
  <c r="N173" i="1"/>
  <c r="AD173" i="1"/>
  <c r="U173" i="1"/>
  <c r="AB173" i="1"/>
  <c r="AJ173" i="1"/>
  <c r="AP173" i="1"/>
  <c r="AX173" i="1"/>
  <c r="BD173" i="1"/>
  <c r="BT173" i="1"/>
  <c r="N175" i="1"/>
  <c r="U175" i="1"/>
  <c r="AB175" i="1"/>
  <c r="AD175" i="1"/>
  <c r="AJ175" i="1"/>
  <c r="AP175" i="1"/>
  <c r="AX175" i="1"/>
  <c r="BD175" i="1"/>
  <c r="BT175" i="1"/>
  <c r="N176" i="1"/>
  <c r="U176" i="1"/>
  <c r="AD176" i="1"/>
  <c r="AB176" i="1"/>
  <c r="AJ176" i="1"/>
  <c r="AP176" i="1"/>
  <c r="AX176" i="1"/>
  <c r="BV176" i="1"/>
  <c r="BX176" i="1"/>
  <c r="BD176" i="1"/>
  <c r="BT176" i="1"/>
  <c r="N177" i="1"/>
  <c r="U177" i="1"/>
  <c r="AB177" i="1"/>
  <c r="AJ177" i="1"/>
  <c r="AP177" i="1"/>
  <c r="AX177" i="1"/>
  <c r="BD177" i="1"/>
  <c r="BT177" i="1"/>
  <c r="N178" i="1"/>
  <c r="AD178" i="1"/>
  <c r="U178" i="1"/>
  <c r="AB178" i="1"/>
  <c r="AJ178" i="1"/>
  <c r="AP178" i="1"/>
  <c r="AX178" i="1"/>
  <c r="BD178" i="1"/>
  <c r="BT178" i="1"/>
  <c r="N179" i="1"/>
  <c r="U179" i="1"/>
  <c r="AB179" i="1"/>
  <c r="AJ179" i="1"/>
  <c r="AP179" i="1"/>
  <c r="AX179" i="1"/>
  <c r="BD179" i="1"/>
  <c r="BT179" i="1"/>
  <c r="N180" i="1"/>
  <c r="U180" i="1"/>
  <c r="AB180" i="1"/>
  <c r="AJ180" i="1"/>
  <c r="AP180" i="1"/>
  <c r="AX180" i="1"/>
  <c r="BD180" i="1"/>
  <c r="BT180" i="1"/>
  <c r="U181" i="1"/>
  <c r="AB181" i="1"/>
  <c r="AD181" i="1"/>
  <c r="AJ181" i="1"/>
  <c r="AP181" i="1"/>
  <c r="AX181" i="1"/>
  <c r="BD181" i="1"/>
  <c r="BT181" i="1"/>
  <c r="N182" i="1"/>
  <c r="U182" i="1"/>
  <c r="AB182" i="1"/>
  <c r="AD182" i="1"/>
  <c r="AJ182" i="1"/>
  <c r="AP182" i="1"/>
  <c r="AX182" i="1"/>
  <c r="BD182" i="1"/>
  <c r="BT182" i="1"/>
  <c r="N183" i="1"/>
  <c r="U183" i="1"/>
  <c r="AB183" i="1"/>
  <c r="AJ183" i="1"/>
  <c r="AP183" i="1"/>
  <c r="AX183" i="1"/>
  <c r="BD183" i="1"/>
  <c r="BT183" i="1"/>
  <c r="N184" i="1"/>
  <c r="U184" i="1"/>
  <c r="AD184" i="1"/>
  <c r="AB184" i="1"/>
  <c r="AJ184" i="1"/>
  <c r="AP184" i="1"/>
  <c r="AX184" i="1"/>
  <c r="BD184" i="1"/>
  <c r="BT184" i="1"/>
  <c r="N185" i="1"/>
  <c r="U185" i="1"/>
  <c r="AB185" i="1"/>
  <c r="AJ185" i="1"/>
  <c r="AP185" i="1"/>
  <c r="AX185" i="1"/>
  <c r="BD185" i="1"/>
  <c r="BT185" i="1"/>
  <c r="N186" i="1"/>
  <c r="U186" i="1"/>
  <c r="AB186" i="1"/>
  <c r="AD186" i="1"/>
  <c r="AJ186" i="1"/>
  <c r="AP186" i="1"/>
  <c r="AX186" i="1"/>
  <c r="BD186" i="1"/>
  <c r="BT186" i="1"/>
  <c r="N189" i="1"/>
  <c r="U189" i="1"/>
  <c r="AB189" i="1"/>
  <c r="AD189" i="1"/>
  <c r="AJ189" i="1"/>
  <c r="AP189" i="1"/>
  <c r="AX189" i="1"/>
  <c r="BD189" i="1"/>
  <c r="BT189" i="1"/>
  <c r="N190" i="1"/>
  <c r="U190" i="1"/>
  <c r="AD190" i="1"/>
  <c r="AB190" i="1"/>
  <c r="AJ190" i="1"/>
  <c r="AP190" i="1"/>
  <c r="AX190" i="1"/>
  <c r="BD190" i="1"/>
  <c r="BT190" i="1"/>
  <c r="N191" i="1"/>
  <c r="U191" i="1"/>
  <c r="AB191" i="1"/>
  <c r="AJ191" i="1"/>
  <c r="AP191" i="1"/>
  <c r="AX191" i="1"/>
  <c r="BD191" i="1"/>
  <c r="BT191" i="1"/>
  <c r="N192" i="1"/>
  <c r="U192" i="1"/>
  <c r="AB192" i="1"/>
  <c r="AJ192" i="1"/>
  <c r="AP192" i="1"/>
  <c r="AX192" i="1"/>
  <c r="BD192" i="1"/>
  <c r="BT192" i="1"/>
  <c r="N193" i="1"/>
  <c r="U193" i="1"/>
  <c r="AB193" i="1"/>
  <c r="AJ193" i="1"/>
  <c r="AX193" i="1"/>
  <c r="BD193" i="1"/>
  <c r="BT193" i="1"/>
  <c r="N194" i="1"/>
  <c r="AD194" i="1"/>
  <c r="U194" i="1"/>
  <c r="AB194" i="1"/>
  <c r="AJ194" i="1"/>
  <c r="AP194" i="1"/>
  <c r="BV194" i="1"/>
  <c r="AX194" i="1"/>
  <c r="BD194" i="1"/>
  <c r="BT194" i="1"/>
  <c r="N195" i="1"/>
  <c r="AD195" i="1"/>
  <c r="U195" i="1"/>
  <c r="AB195" i="1"/>
  <c r="AJ195" i="1"/>
  <c r="AP195" i="1"/>
  <c r="BV195" i="1"/>
  <c r="AX195" i="1"/>
  <c r="BD195" i="1"/>
  <c r="BT195" i="1"/>
  <c r="N197" i="1"/>
  <c r="AD197" i="1"/>
  <c r="U197" i="1"/>
  <c r="AB197" i="1"/>
  <c r="AJ197" i="1"/>
  <c r="AP197" i="1"/>
  <c r="AX197" i="1"/>
  <c r="BD197" i="1"/>
  <c r="BT197" i="1"/>
  <c r="N198" i="1"/>
  <c r="AD198" i="1"/>
  <c r="U198" i="1"/>
  <c r="AB198" i="1"/>
  <c r="AJ198" i="1"/>
  <c r="AP198" i="1"/>
  <c r="BV198" i="1"/>
  <c r="AX198" i="1"/>
  <c r="BD198" i="1"/>
  <c r="BT198" i="1"/>
  <c r="N199" i="1"/>
  <c r="AD199" i="1"/>
  <c r="U199" i="1"/>
  <c r="AB199" i="1"/>
  <c r="AJ199" i="1"/>
  <c r="AP199" i="1"/>
  <c r="BV199" i="1"/>
  <c r="AX199" i="1"/>
  <c r="BD199" i="1"/>
  <c r="BT199" i="1"/>
  <c r="N201" i="1"/>
  <c r="AD201" i="1"/>
  <c r="U201" i="1"/>
  <c r="AB201" i="1"/>
  <c r="AJ201" i="1"/>
  <c r="AP201" i="1"/>
  <c r="AP203" i="1"/>
  <c r="AO10" i="4"/>
  <c r="AO14" i="4"/>
  <c r="AX201" i="1"/>
  <c r="BD201" i="1"/>
  <c r="BT201" i="1"/>
  <c r="AF203" i="1"/>
  <c r="AL203" i="1"/>
  <c r="AK10" i="4"/>
  <c r="AK14" i="4"/>
  <c r="AJ10" i="2"/>
  <c r="AD50" i="1"/>
  <c r="C203" i="1"/>
  <c r="CK8" i="1"/>
  <c r="C44" i="2"/>
  <c r="CK8" i="2"/>
  <c r="C75" i="3"/>
  <c r="CK8" i="3"/>
  <c r="E203" i="1"/>
  <c r="CK12" i="1"/>
  <c r="E44" i="2"/>
  <c r="CK12" i="2"/>
  <c r="E75" i="3"/>
  <c r="CK12" i="3"/>
  <c r="F203" i="1"/>
  <c r="CK13" i="1"/>
  <c r="F44" i="2"/>
  <c r="CK13" i="2"/>
  <c r="F75" i="3"/>
  <c r="CK13" i="3"/>
  <c r="G203" i="1"/>
  <c r="CK14" i="1"/>
  <c r="G44" i="2"/>
  <c r="CK14" i="2"/>
  <c r="G75" i="3"/>
  <c r="CK14" i="3"/>
  <c r="H44" i="2"/>
  <c r="CK15" i="2"/>
  <c r="H75" i="3"/>
  <c r="CK15" i="3"/>
  <c r="I203" i="1"/>
  <c r="CK16" i="1"/>
  <c r="I44" i="2"/>
  <c r="CK16" i="2"/>
  <c r="I75" i="3"/>
  <c r="J203" i="1"/>
  <c r="CK17" i="1"/>
  <c r="J44" i="2"/>
  <c r="CK17" i="2"/>
  <c r="J75" i="3"/>
  <c r="CK17" i="3"/>
  <c r="K203" i="1"/>
  <c r="CK18" i="1"/>
  <c r="K44" i="2"/>
  <c r="CK18" i="2"/>
  <c r="K75" i="3"/>
  <c r="CK18" i="3"/>
  <c r="L203" i="1"/>
  <c r="CK19" i="1"/>
  <c r="L44" i="2"/>
  <c r="CK19" i="2"/>
  <c r="L75" i="3"/>
  <c r="CK19" i="3"/>
  <c r="M203" i="1"/>
  <c r="CK20" i="1"/>
  <c r="M44" i="2"/>
  <c r="CK20" i="2"/>
  <c r="M75" i="3"/>
  <c r="CK20" i="3"/>
  <c r="P203" i="1"/>
  <c r="CK24" i="1"/>
  <c r="P44" i="2"/>
  <c r="CK24" i="2"/>
  <c r="P75" i="3"/>
  <c r="CK24" i="3"/>
  <c r="Q203" i="1"/>
  <c r="CK25" i="1"/>
  <c r="Q44" i="2"/>
  <c r="CK25" i="2"/>
  <c r="Q75" i="3"/>
  <c r="CK25" i="3"/>
  <c r="R203" i="1"/>
  <c r="CK26" i="1"/>
  <c r="R44" i="2"/>
  <c r="CK26" i="2"/>
  <c r="R75" i="3"/>
  <c r="CK26" i="3"/>
  <c r="S203" i="1"/>
  <c r="CK27" i="1"/>
  <c r="S44" i="2"/>
  <c r="CK27" i="2"/>
  <c r="S75" i="3"/>
  <c r="CK27" i="3"/>
  <c r="T203" i="1"/>
  <c r="CK28" i="1"/>
  <c r="T44" i="2"/>
  <c r="CK28" i="2"/>
  <c r="T75" i="3"/>
  <c r="CK28" i="3"/>
  <c r="W203" i="1"/>
  <c r="CK31" i="1"/>
  <c r="W44" i="2"/>
  <c r="W75" i="3"/>
  <c r="CK31" i="3"/>
  <c r="X203" i="1"/>
  <c r="CK32" i="1"/>
  <c r="X44" i="2"/>
  <c r="CK32" i="2"/>
  <c r="X75" i="3"/>
  <c r="CK32" i="3"/>
  <c r="Y203" i="1"/>
  <c r="CK33" i="1"/>
  <c r="Y44" i="2"/>
  <c r="CK33" i="2"/>
  <c r="Y75" i="3"/>
  <c r="Z203" i="1"/>
  <c r="CK34" i="1"/>
  <c r="Z44" i="2"/>
  <c r="CK34" i="2"/>
  <c r="Z75" i="3"/>
  <c r="CK34" i="3"/>
  <c r="AA203" i="1"/>
  <c r="CK35" i="1"/>
  <c r="AA44" i="2"/>
  <c r="CK35" i="2"/>
  <c r="AA75" i="3"/>
  <c r="CK35" i="3"/>
  <c r="AD75" i="1"/>
  <c r="AD80" i="1"/>
  <c r="AD97" i="1"/>
  <c r="AD105" i="1"/>
  <c r="AD113" i="1"/>
  <c r="AD128" i="1"/>
  <c r="AD136" i="1"/>
  <c r="AD147" i="1"/>
  <c r="AD154" i="1"/>
  <c r="AD157" i="1"/>
  <c r="AD164" i="1"/>
  <c r="AD179" i="1"/>
  <c r="AD183" i="1"/>
  <c r="AD193" i="1"/>
  <c r="AD10" i="1"/>
  <c r="AD14" i="1"/>
  <c r="AD27" i="1"/>
  <c r="AD31" i="1"/>
  <c r="AD53" i="1"/>
  <c r="AD54" i="1"/>
  <c r="AD55" i="1"/>
  <c r="AD56" i="1"/>
  <c r="AD57" i="1"/>
  <c r="AD58" i="1"/>
  <c r="AD59" i="1"/>
  <c r="AD60" i="1"/>
  <c r="AD61" i="1"/>
  <c r="AD62" i="1"/>
  <c r="AD26" i="2"/>
  <c r="AD11" i="2"/>
  <c r="AD12" i="2"/>
  <c r="AD13" i="2"/>
  <c r="AD16" i="2"/>
  <c r="AD17" i="2"/>
  <c r="AD22" i="2"/>
  <c r="AD27" i="2"/>
  <c r="AD31" i="2"/>
  <c r="AD35" i="2"/>
  <c r="AD39" i="2"/>
  <c r="AD24" i="3"/>
  <c r="AD25" i="3"/>
  <c r="AD26" i="3"/>
  <c r="AD27" i="3"/>
  <c r="AD28" i="3"/>
  <c r="AD29" i="3"/>
  <c r="AD30" i="3"/>
  <c r="AD31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6" i="3"/>
  <c r="AD47" i="3"/>
  <c r="AD49" i="3"/>
  <c r="AD50" i="3"/>
  <c r="AD53" i="3"/>
  <c r="AD54" i="3"/>
  <c r="AD55" i="3"/>
  <c r="AD56" i="3"/>
  <c r="AD57" i="3"/>
  <c r="AD58" i="3"/>
  <c r="AD59" i="3"/>
  <c r="AD60" i="3"/>
  <c r="AD61" i="3"/>
  <c r="AD62" i="3"/>
  <c r="AD71" i="3"/>
  <c r="AD73" i="3"/>
  <c r="BF203" i="1"/>
  <c r="CK44" i="1"/>
  <c r="BF44" i="2"/>
  <c r="CK44" i="2"/>
  <c r="BF75" i="3"/>
  <c r="CK44" i="3"/>
  <c r="AL44" i="2"/>
  <c r="AF44" i="2"/>
  <c r="AF75" i="3"/>
  <c r="AE12" i="4"/>
  <c r="AL75" i="3"/>
  <c r="AG203" i="1"/>
  <c r="AF10" i="4"/>
  <c r="AF14" i="4"/>
  <c r="AM203" i="1"/>
  <c r="AL10" i="4"/>
  <c r="AL14" i="4"/>
  <c r="AG44" i="2"/>
  <c r="AM44" i="2"/>
  <c r="AL11" i="4"/>
  <c r="AG75" i="3"/>
  <c r="AM75" i="3"/>
  <c r="AL12" i="4"/>
  <c r="AH203" i="1"/>
  <c r="AN203" i="1"/>
  <c r="AH44" i="2"/>
  <c r="AN44" i="2"/>
  <c r="AH75" i="3"/>
  <c r="AN75" i="3"/>
  <c r="AI203" i="1"/>
  <c r="AH10" i="4"/>
  <c r="AH14" i="4"/>
  <c r="AO203" i="1"/>
  <c r="AN10" i="4"/>
  <c r="AN14" i="4"/>
  <c r="AI44" i="2"/>
  <c r="AO44" i="2"/>
  <c r="AI75" i="3"/>
  <c r="AO75" i="3"/>
  <c r="AR203" i="1"/>
  <c r="CK52" i="1"/>
  <c r="AR44" i="2"/>
  <c r="AR75" i="3"/>
  <c r="CK52" i="3"/>
  <c r="AS203" i="1"/>
  <c r="CK53" i="1"/>
  <c r="AS44" i="2"/>
  <c r="CK53" i="2"/>
  <c r="AS75" i="3"/>
  <c r="CK53" i="3"/>
  <c r="AT203" i="1"/>
  <c r="CK54" i="1"/>
  <c r="AT44" i="2"/>
  <c r="CK54" i="2"/>
  <c r="AT75" i="3"/>
  <c r="CK54" i="3"/>
  <c r="AU203" i="1"/>
  <c r="AU44" i="2"/>
  <c r="CK55" i="2"/>
  <c r="AU75" i="3"/>
  <c r="CK55" i="3"/>
  <c r="AV203" i="1"/>
  <c r="CK56" i="1"/>
  <c r="AV44" i="2"/>
  <c r="AV75" i="3"/>
  <c r="AU12" i="4"/>
  <c r="CK56" i="3"/>
  <c r="AW203" i="1"/>
  <c r="CK57" i="1"/>
  <c r="AW44" i="2"/>
  <c r="CK57" i="2"/>
  <c r="AW75" i="3"/>
  <c r="CK57" i="3"/>
  <c r="AZ203" i="1"/>
  <c r="CK59" i="1"/>
  <c r="AZ44" i="2"/>
  <c r="AZ75" i="3"/>
  <c r="CK59" i="3"/>
  <c r="BA203" i="1"/>
  <c r="CK60" i="1"/>
  <c r="BA44" i="2"/>
  <c r="CK60" i="2"/>
  <c r="BA75" i="3"/>
  <c r="CK60" i="3"/>
  <c r="BB203" i="1"/>
  <c r="CK61" i="1"/>
  <c r="BB44" i="2"/>
  <c r="CK61" i="2"/>
  <c r="BB75" i="3"/>
  <c r="BC203" i="1"/>
  <c r="CK62" i="1"/>
  <c r="BC44" i="2"/>
  <c r="CK62" i="2"/>
  <c r="BC75" i="3"/>
  <c r="BH203" i="1"/>
  <c r="CK64" i="1"/>
  <c r="BH44" i="2"/>
  <c r="CK64" i="2"/>
  <c r="BH75" i="3"/>
  <c r="CK64" i="3"/>
  <c r="BI203" i="1"/>
  <c r="CK65" i="1"/>
  <c r="BI44" i="2"/>
  <c r="CK65" i="2"/>
  <c r="BI75" i="3"/>
  <c r="CK65" i="3"/>
  <c r="BJ203" i="1"/>
  <c r="CK66" i="1"/>
  <c r="BJ44" i="2"/>
  <c r="CK66" i="2"/>
  <c r="BJ75" i="3"/>
  <c r="BI12" i="4"/>
  <c r="CK66" i="3"/>
  <c r="BK203" i="1"/>
  <c r="CK67" i="1"/>
  <c r="BK44" i="2"/>
  <c r="BJ11" i="4"/>
  <c r="CK67" i="2"/>
  <c r="BK75" i="3"/>
  <c r="CK67" i="3"/>
  <c r="BL203" i="1"/>
  <c r="CK68" i="1"/>
  <c r="BL44" i="2"/>
  <c r="CK68" i="2"/>
  <c r="BL75" i="3"/>
  <c r="CK68" i="3"/>
  <c r="BM203" i="1"/>
  <c r="BM44" i="2"/>
  <c r="CK69" i="2"/>
  <c r="BM75" i="3"/>
  <c r="BN203" i="1"/>
  <c r="CK70" i="1"/>
  <c r="BN44" i="2"/>
  <c r="CK70" i="2"/>
  <c r="BN75" i="3"/>
  <c r="BM12" i="4"/>
  <c r="CK70" i="3"/>
  <c r="CV26" i="3"/>
  <c r="BO203" i="1"/>
  <c r="BO44" i="2"/>
  <c r="BO75" i="3"/>
  <c r="CK71" i="3"/>
  <c r="BP203" i="1"/>
  <c r="CK72" i="1"/>
  <c r="BP44" i="2"/>
  <c r="CK72" i="2"/>
  <c r="BP75" i="3"/>
  <c r="CK72" i="3"/>
  <c r="BQ203" i="1"/>
  <c r="CK73" i="1"/>
  <c r="BQ44" i="2"/>
  <c r="CK73" i="2"/>
  <c r="BQ75" i="3"/>
  <c r="BR203" i="1"/>
  <c r="CK74" i="1"/>
  <c r="BR44" i="2"/>
  <c r="BR75" i="3"/>
  <c r="CK74" i="3"/>
  <c r="BS203" i="1"/>
  <c r="CK75" i="1"/>
  <c r="BS44" i="2"/>
  <c r="BS75" i="3"/>
  <c r="CD203" i="1"/>
  <c r="CD44" i="2"/>
  <c r="CD75" i="3"/>
  <c r="CE203" i="1"/>
  <c r="CE44" i="2"/>
  <c r="CE75" i="3"/>
  <c r="CV1" i="1"/>
  <c r="D203" i="1"/>
  <c r="C10" i="4"/>
  <c r="C14" i="4"/>
  <c r="BT44" i="2"/>
  <c r="BS11" i="4"/>
  <c r="BD44" i="2"/>
  <c r="BC11" i="4"/>
  <c r="D44" i="2"/>
  <c r="C11" i="4"/>
  <c r="CV1" i="2"/>
  <c r="CV1" i="3"/>
  <c r="AP10" i="4"/>
  <c r="AP11" i="4"/>
  <c r="AP14" i="4"/>
  <c r="AP12" i="4"/>
  <c r="CB12" i="4"/>
  <c r="BZ12" i="4"/>
  <c r="BV12" i="4"/>
  <c r="BT12" i="4"/>
  <c r="BO12" i="4"/>
  <c r="BN12" i="4"/>
  <c r="BK12" i="4"/>
  <c r="BJ12" i="4"/>
  <c r="BH12" i="4"/>
  <c r="BG12" i="4"/>
  <c r="BF12" i="4"/>
  <c r="BE12" i="4"/>
  <c r="BD12" i="4"/>
  <c r="AZ12" i="4"/>
  <c r="AX12" i="4"/>
  <c r="AR12" i="4"/>
  <c r="AQ12" i="4"/>
  <c r="AN12" i="4"/>
  <c r="AM12" i="4"/>
  <c r="AK12" i="4"/>
  <c r="AJ12" i="4"/>
  <c r="AH12" i="4"/>
  <c r="AG12" i="4"/>
  <c r="AF12" i="4"/>
  <c r="AD12" i="4"/>
  <c r="AD14" i="4"/>
  <c r="AB12" i="4"/>
  <c r="Z12" i="4"/>
  <c r="Y12" i="4"/>
  <c r="Y14" i="4"/>
  <c r="W12" i="4"/>
  <c r="V12" i="4"/>
  <c r="U12" i="4"/>
  <c r="S12" i="4"/>
  <c r="R12" i="4"/>
  <c r="Q12" i="4"/>
  <c r="P12" i="4"/>
  <c r="N12" i="4"/>
  <c r="K12" i="4"/>
  <c r="J12" i="4"/>
  <c r="I12" i="4"/>
  <c r="G12" i="4"/>
  <c r="E12" i="4"/>
  <c r="D12" i="4"/>
  <c r="C12" i="4"/>
  <c r="CB11" i="4"/>
  <c r="BZ11" i="4"/>
  <c r="BV11" i="4"/>
  <c r="BT11" i="4"/>
  <c r="BP11" i="4"/>
  <c r="BO11" i="4"/>
  <c r="BM11" i="4"/>
  <c r="BL11" i="4"/>
  <c r="BK11" i="4"/>
  <c r="BI11" i="4"/>
  <c r="BH11" i="4"/>
  <c r="BF11" i="4"/>
  <c r="BD11" i="4"/>
  <c r="BB11" i="4"/>
  <c r="BA11" i="4"/>
  <c r="AZ11" i="4"/>
  <c r="AX11" i="4"/>
  <c r="AV11" i="4"/>
  <c r="AS11" i="4"/>
  <c r="AR11" i="4"/>
  <c r="AN11" i="4"/>
  <c r="AM11" i="4"/>
  <c r="AK11" i="4"/>
  <c r="AJ11" i="4"/>
  <c r="AH11" i="4"/>
  <c r="AG11" i="4"/>
  <c r="AF11" i="4"/>
  <c r="AE11" i="4"/>
  <c r="AD11" i="4"/>
  <c r="AB11" i="4"/>
  <c r="Z11" i="4"/>
  <c r="Y11" i="4"/>
  <c r="X11" i="4"/>
  <c r="W11" i="4"/>
  <c r="U11" i="4"/>
  <c r="S11" i="4"/>
  <c r="R11" i="4"/>
  <c r="Q11" i="4"/>
  <c r="P11" i="4"/>
  <c r="O11" i="4"/>
  <c r="N11" i="4"/>
  <c r="K11" i="4"/>
  <c r="J11" i="4"/>
  <c r="I11" i="4"/>
  <c r="H11" i="4"/>
  <c r="G11" i="4"/>
  <c r="D11" i="4"/>
  <c r="B11" i="4"/>
  <c r="E10" i="4"/>
  <c r="E14" i="4"/>
  <c r="CB10" i="4"/>
  <c r="CB14" i="4"/>
  <c r="BZ10" i="4"/>
  <c r="BZ14" i="4"/>
  <c r="BV10" i="4"/>
  <c r="BV14" i="4"/>
  <c r="BT10" i="4"/>
  <c r="BT14" i="4"/>
  <c r="BF10" i="4"/>
  <c r="BD10" i="4"/>
  <c r="AX10" i="4"/>
  <c r="AM10" i="4"/>
  <c r="AM14" i="4"/>
  <c r="AJ10" i="4"/>
  <c r="AJ14" i="4"/>
  <c r="AG10" i="4"/>
  <c r="AG14" i="4"/>
  <c r="AE10" i="4"/>
  <c r="AE14" i="4"/>
  <c r="AD10" i="4"/>
  <c r="AB10" i="4"/>
  <c r="AB14" i="4"/>
  <c r="Z10" i="4"/>
  <c r="Y10" i="4"/>
  <c r="X10" i="4"/>
  <c r="W10" i="4"/>
  <c r="W14" i="4"/>
  <c r="V10" i="4"/>
  <c r="U10" i="4"/>
  <c r="S10" i="4"/>
  <c r="P10" i="4"/>
  <c r="P14" i="4"/>
  <c r="N10" i="4"/>
  <c r="N14" i="4"/>
  <c r="K10" i="4"/>
  <c r="K14" i="4"/>
  <c r="J10" i="4"/>
  <c r="J14" i="4"/>
  <c r="I10" i="4"/>
  <c r="H10" i="4"/>
  <c r="BX14" i="4"/>
  <c r="BD14" i="4"/>
  <c r="BV151" i="1"/>
  <c r="BX151" i="1"/>
  <c r="CB151" i="1"/>
  <c r="BV150" i="1"/>
  <c r="BX150" i="1"/>
  <c r="CB150" i="1"/>
  <c r="CB143" i="1"/>
  <c r="BV141" i="1"/>
  <c r="BX141" i="1"/>
  <c r="CB141" i="1"/>
  <c r="BV132" i="1"/>
  <c r="BX132" i="1"/>
  <c r="CB132" i="1"/>
  <c r="BV91" i="1"/>
  <c r="BX91" i="1"/>
  <c r="CB91" i="1"/>
  <c r="BX86" i="1"/>
  <c r="CB86" i="1"/>
  <c r="BV68" i="1"/>
  <c r="BV59" i="1"/>
  <c r="BX59" i="1"/>
  <c r="CB59" i="1"/>
  <c r="BV72" i="3"/>
  <c r="BV24" i="2"/>
  <c r="BX24" i="2"/>
  <c r="CB24" i="2"/>
  <c r="BV23" i="2"/>
  <c r="BX23" i="2"/>
  <c r="CB23" i="2"/>
  <c r="BX199" i="1"/>
  <c r="CB199" i="1"/>
  <c r="CB176" i="1"/>
  <c r="BV138" i="1"/>
  <c r="BX138" i="1"/>
  <c r="CB138" i="1"/>
  <c r="BV129" i="1"/>
  <c r="BX129" i="1"/>
  <c r="CB129" i="1"/>
  <c r="BX127" i="1"/>
  <c r="CB127" i="1"/>
  <c r="BV95" i="1"/>
  <c r="BV93" i="1"/>
  <c r="BX93" i="1"/>
  <c r="CB93" i="1"/>
  <c r="BV84" i="1"/>
  <c r="BX84" i="1"/>
  <c r="CB84" i="1"/>
  <c r="BX66" i="1"/>
  <c r="CB66" i="1"/>
  <c r="BV19" i="2"/>
  <c r="BX19" i="2"/>
  <c r="CB19" i="2"/>
  <c r="BV55" i="3"/>
  <c r="BX55" i="3"/>
  <c r="CB55" i="3"/>
  <c r="BX15" i="1"/>
  <c r="CB15" i="1"/>
  <c r="BV180" i="1"/>
  <c r="BX194" i="1"/>
  <c r="CB194" i="1"/>
  <c r="BV173" i="1"/>
  <c r="BX173" i="1"/>
  <c r="CB173" i="1"/>
  <c r="BX171" i="1"/>
  <c r="CB171" i="1"/>
  <c r="BV119" i="1"/>
  <c r="BV92" i="1"/>
  <c r="BV47" i="1"/>
  <c r="BV42" i="1"/>
  <c r="BX42" i="1"/>
  <c r="CB42" i="1"/>
  <c r="CK46" i="2"/>
  <c r="BV36" i="2"/>
  <c r="BX36" i="2"/>
  <c r="CB36" i="2"/>
  <c r="BV29" i="2"/>
  <c r="BX29" i="2"/>
  <c r="CB29" i="2"/>
  <c r="BV175" i="1"/>
  <c r="BX175" i="1"/>
  <c r="CB175" i="1"/>
  <c r="BX168" i="1"/>
  <c r="CB168" i="1"/>
  <c r="BV120" i="1"/>
  <c r="BV76" i="1"/>
  <c r="BX76" i="1"/>
  <c r="CB76" i="1"/>
  <c r="BV201" i="1"/>
  <c r="BX198" i="1"/>
  <c r="CB198" i="1"/>
  <c r="BV162" i="1"/>
  <c r="BX133" i="1"/>
  <c r="CB133" i="1"/>
  <c r="BV90" i="1"/>
  <c r="BV77" i="1"/>
  <c r="BX77" i="1"/>
  <c r="CB77" i="1"/>
  <c r="BV58" i="1"/>
  <c r="BX58" i="1"/>
  <c r="CB58" i="1"/>
  <c r="BX54" i="1"/>
  <c r="CB54" i="1"/>
  <c r="BV145" i="1"/>
  <c r="BX145" i="1"/>
  <c r="CB145" i="1"/>
  <c r="BV135" i="1"/>
  <c r="BV126" i="1"/>
  <c r="BX126" i="1"/>
  <c r="CB126" i="1"/>
  <c r="BV121" i="1"/>
  <c r="BX121" i="1"/>
  <c r="CB121" i="1"/>
  <c r="BV85" i="1"/>
  <c r="BX85" i="1"/>
  <c r="CB85" i="1"/>
  <c r="BX80" i="1"/>
  <c r="CB80" i="1"/>
  <c r="BV61" i="1"/>
  <c r="BX61" i="1"/>
  <c r="CB61" i="1"/>
  <c r="BV49" i="1"/>
  <c r="BX49" i="1"/>
  <c r="CB49" i="1"/>
  <c r="BV48" i="1"/>
  <c r="BX48" i="1"/>
  <c r="CB48" i="1"/>
  <c r="BX37" i="1"/>
  <c r="CB37" i="1"/>
  <c r="BV73" i="3"/>
  <c r="BX73" i="3"/>
  <c r="CB73" i="3"/>
  <c r="BX70" i="3"/>
  <c r="CB70" i="3"/>
  <c r="BV17" i="2"/>
  <c r="BX17" i="2"/>
  <c r="CB17" i="2"/>
  <c r="CK49" i="2"/>
  <c r="BV65" i="1"/>
  <c r="BX65" i="1"/>
  <c r="CB65" i="1"/>
  <c r="BV16" i="1"/>
  <c r="BV186" i="1"/>
  <c r="BX186" i="1"/>
  <c r="CB186" i="1"/>
  <c r="BV170" i="1"/>
  <c r="BX170" i="1"/>
  <c r="BV163" i="1"/>
  <c r="BX163" i="1"/>
  <c r="CB163" i="1"/>
  <c r="BV146" i="1"/>
  <c r="BX146" i="1"/>
  <c r="CB146" i="1"/>
  <c r="BV100" i="1"/>
  <c r="BX100" i="1"/>
  <c r="BV74" i="1"/>
  <c r="BX74" i="1"/>
  <c r="CB74" i="1"/>
  <c r="BV42" i="2"/>
  <c r="BX42" i="2"/>
  <c r="CB42" i="2"/>
  <c r="BV31" i="2"/>
  <c r="BX31" i="2"/>
  <c r="CB31" i="2"/>
  <c r="BV28" i="2"/>
  <c r="BX28" i="2"/>
  <c r="CB28" i="2"/>
  <c r="CB27" i="3"/>
  <c r="CK46" i="3"/>
  <c r="CK49" i="3"/>
  <c r="BV34" i="2"/>
  <c r="BX34" i="2"/>
  <c r="CB34" i="2"/>
  <c r="BV25" i="2"/>
  <c r="BX25" i="2"/>
  <c r="CB25" i="2"/>
  <c r="BV14" i="2"/>
  <c r="BV181" i="1"/>
  <c r="BX181" i="1"/>
  <c r="CB181" i="1"/>
  <c r="BV165" i="1"/>
  <c r="BV118" i="1"/>
  <c r="BX118" i="1"/>
  <c r="CB118" i="1"/>
  <c r="BV94" i="1"/>
  <c r="BX94" i="1"/>
  <c r="CB94" i="1"/>
  <c r="BV73" i="1"/>
  <c r="BX73" i="1"/>
  <c r="CB73" i="1"/>
  <c r="BV71" i="1"/>
  <c r="BX71" i="1"/>
  <c r="CB71" i="1"/>
  <c r="BV67" i="1"/>
  <c r="BX67" i="1"/>
  <c r="BV63" i="1"/>
  <c r="BX63" i="1"/>
  <c r="CB63" i="1"/>
  <c r="BV60" i="1"/>
  <c r="BX60" i="1"/>
  <c r="CB60" i="1"/>
  <c r="BV50" i="1"/>
  <c r="BX50" i="1"/>
  <c r="BV32" i="1"/>
  <c r="BX32" i="1"/>
  <c r="A32" i="1"/>
  <c r="CB32" i="1"/>
  <c r="BV28" i="1"/>
  <c r="AR10" i="4"/>
  <c r="AR14" i="4"/>
  <c r="BX29" i="1"/>
  <c r="CB29" i="1"/>
  <c r="BV13" i="1"/>
  <c r="BV10" i="1"/>
  <c r="BX10" i="1"/>
  <c r="CB10" i="1"/>
  <c r="BV40" i="2"/>
  <c r="BX40" i="2"/>
  <c r="CB40" i="2"/>
  <c r="BV39" i="2"/>
  <c r="BX39" i="2"/>
  <c r="CB39" i="2"/>
  <c r="BV38" i="2"/>
  <c r="BX38" i="2"/>
  <c r="CB38" i="2"/>
  <c r="BV35" i="2"/>
  <c r="BX35" i="2"/>
  <c r="CB35" i="2"/>
  <c r="BV30" i="2"/>
  <c r="BX30" i="2"/>
  <c r="CB30" i="2"/>
  <c r="BV27" i="2"/>
  <c r="BX27" i="2"/>
  <c r="CB27" i="2"/>
  <c r="BV26" i="2"/>
  <c r="BX26" i="2"/>
  <c r="CB26" i="2"/>
  <c r="BV18" i="2"/>
  <c r="BV15" i="2"/>
  <c r="BX15" i="2"/>
  <c r="CB15" i="2"/>
  <c r="BV197" i="1"/>
  <c r="BX197" i="1"/>
  <c r="A197" i="1"/>
  <c r="BV182" i="1"/>
  <c r="BX182" i="1"/>
  <c r="A182" i="1"/>
  <c r="CB182" i="1"/>
  <c r="BV161" i="1"/>
  <c r="BX161" i="1"/>
  <c r="CB161" i="1"/>
  <c r="BV157" i="1"/>
  <c r="BV148" i="1"/>
  <c r="BX148" i="1"/>
  <c r="CB148" i="1"/>
  <c r="BV149" i="1"/>
  <c r="BX149" i="1"/>
  <c r="CB149" i="1"/>
  <c r="BV140" i="1"/>
  <c r="BX140" i="1"/>
  <c r="CB140" i="1"/>
  <c r="BV134" i="1"/>
  <c r="BX134" i="1"/>
  <c r="CB134" i="1"/>
  <c r="BV124" i="1"/>
  <c r="BX124" i="1"/>
  <c r="CB124" i="1"/>
  <c r="BV110" i="1"/>
  <c r="BX110" i="1"/>
  <c r="CB110" i="1"/>
  <c r="AD110" i="1"/>
  <c r="BV105" i="1"/>
  <c r="BX105" i="1"/>
  <c r="CB105" i="1"/>
  <c r="BV88" i="1"/>
  <c r="BX88" i="1"/>
  <c r="BV83" i="1"/>
  <c r="BX83" i="1"/>
  <c r="CB83" i="1"/>
  <c r="BV72" i="1"/>
  <c r="BX72" i="1"/>
  <c r="CB72" i="1"/>
  <c r="BV64" i="1"/>
  <c r="BX64" i="1"/>
  <c r="BV41" i="1"/>
  <c r="CB38" i="1"/>
  <c r="BV31" i="1"/>
  <c r="BX31" i="1"/>
  <c r="CB31" i="1"/>
  <c r="CB54" i="3"/>
  <c r="BX46" i="3"/>
  <c r="CB46" i="3"/>
  <c r="BV28" i="3"/>
  <c r="BV33" i="2"/>
  <c r="BX33" i="2"/>
  <c r="CB33" i="2"/>
  <c r="BV32" i="2"/>
  <c r="BX32" i="2"/>
  <c r="BV20" i="2"/>
  <c r="BV12" i="2"/>
  <c r="BX12" i="2"/>
  <c r="BV200" i="1"/>
  <c r="BX200" i="1"/>
  <c r="CB200" i="1"/>
  <c r="BV192" i="1"/>
  <c r="BX192" i="1"/>
  <c r="BV183" i="1"/>
  <c r="BX183" i="1"/>
  <c r="CB183" i="1"/>
  <c r="BV169" i="1"/>
  <c r="BX169" i="1"/>
  <c r="CB169" i="1"/>
  <c r="BV166" i="1"/>
  <c r="BX166" i="1"/>
  <c r="BV164" i="1"/>
  <c r="BX164" i="1"/>
  <c r="CB164" i="1"/>
  <c r="BV159" i="1"/>
  <c r="BX159" i="1"/>
  <c r="CB159" i="1"/>
  <c r="AQ10" i="4"/>
  <c r="AQ14" i="4"/>
  <c r="BV155" i="1"/>
  <c r="BX155" i="1"/>
  <c r="CB155" i="1"/>
  <c r="BM10" i="4"/>
  <c r="BM14" i="4"/>
  <c r="BV153" i="1"/>
  <c r="BX153" i="1"/>
  <c r="A153" i="1"/>
  <c r="CB153" i="1"/>
  <c r="BV152" i="1"/>
  <c r="BX152" i="1"/>
  <c r="AP204" i="1"/>
  <c r="L10" i="4"/>
  <c r="L14" i="4"/>
  <c r="BV137" i="1"/>
  <c r="BX137" i="1"/>
  <c r="CB137" i="1"/>
  <c r="BV131" i="1"/>
  <c r="BX131" i="1"/>
  <c r="CB131" i="1"/>
  <c r="CK47" i="1"/>
  <c r="BV128" i="1"/>
  <c r="BX128" i="1"/>
  <c r="CB128" i="1"/>
  <c r="BV125" i="1"/>
  <c r="BV115" i="1"/>
  <c r="A115" i="1"/>
  <c r="BX115" i="1"/>
  <c r="CB115" i="1"/>
  <c r="BV112" i="1"/>
  <c r="BX112" i="1"/>
  <c r="CB112" i="1"/>
  <c r="BV104" i="1"/>
  <c r="BX104" i="1"/>
  <c r="BV103" i="1"/>
  <c r="A103" i="1"/>
  <c r="BX103" i="1"/>
  <c r="BV98" i="1"/>
  <c r="BX98" i="1"/>
  <c r="CB98" i="1"/>
  <c r="BV89" i="1"/>
  <c r="BX89" i="1"/>
  <c r="BV87" i="1"/>
  <c r="BV75" i="1"/>
  <c r="BX75" i="1"/>
  <c r="BV62" i="1"/>
  <c r="BX62" i="1"/>
  <c r="CB62" i="1"/>
  <c r="BV53" i="1"/>
  <c r="BX53" i="1"/>
  <c r="CB53" i="1"/>
  <c r="BV52" i="1"/>
  <c r="BX52" i="1"/>
  <c r="CB52" i="1"/>
  <c r="BV45" i="1"/>
  <c r="BX45" i="1"/>
  <c r="BX34" i="1"/>
  <c r="A34" i="1"/>
  <c r="CB34" i="1"/>
  <c r="BV26" i="1"/>
  <c r="BV24" i="1"/>
  <c r="BX24" i="1"/>
  <c r="CB24" i="1"/>
  <c r="BV12" i="1"/>
  <c r="BX12" i="1"/>
  <c r="CB12" i="1"/>
  <c r="BV147" i="1"/>
  <c r="BX147" i="1"/>
  <c r="CB147" i="1"/>
  <c r="BV33" i="1"/>
  <c r="BX33" i="1"/>
  <c r="BV37" i="2"/>
  <c r="BX37" i="2"/>
  <c r="CB37" i="2"/>
  <c r="BX21" i="3"/>
  <c r="CB21" i="3"/>
  <c r="BV185" i="1"/>
  <c r="BX185" i="1"/>
  <c r="Q10" i="4"/>
  <c r="Q14" i="4"/>
  <c r="BV44" i="1"/>
  <c r="A44" i="1"/>
  <c r="BX44" i="1"/>
  <c r="BV23" i="1"/>
  <c r="BX23" i="1"/>
  <c r="CB23" i="1"/>
  <c r="AV12" i="4"/>
  <c r="BV41" i="2"/>
  <c r="BX41" i="2"/>
  <c r="CB41" i="2"/>
  <c r="BV21" i="2"/>
  <c r="BX21" i="2"/>
  <c r="A21" i="2"/>
  <c r="CB21" i="2"/>
  <c r="BV30" i="1"/>
  <c r="BX30" i="1"/>
  <c r="BV109" i="1"/>
  <c r="BX109" i="1"/>
  <c r="BV57" i="1"/>
  <c r="BX57" i="1"/>
  <c r="CB57" i="1"/>
  <c r="BV14" i="1"/>
  <c r="BX14" i="1"/>
  <c r="BV11" i="3"/>
  <c r="BV139" i="1"/>
  <c r="BX139" i="1"/>
  <c r="BV82" i="1"/>
  <c r="BX82" i="1"/>
  <c r="CB82" i="1"/>
  <c r="BV70" i="1"/>
  <c r="BX70" i="1"/>
  <c r="BV16" i="2"/>
  <c r="BX16" i="2"/>
  <c r="CB16" i="2"/>
  <c r="BV22" i="2"/>
  <c r="BX22" i="2"/>
  <c r="CB22" i="2"/>
  <c r="BV13" i="2"/>
  <c r="BX13" i="2"/>
  <c r="A13" i="2"/>
  <c r="E11" i="4"/>
  <c r="BV113" i="1"/>
  <c r="BX113" i="1"/>
  <c r="CB113" i="1"/>
  <c r="BV108" i="1"/>
  <c r="BX108" i="1"/>
  <c r="BV154" i="1"/>
  <c r="BX154" i="1"/>
  <c r="CB154" i="1"/>
  <c r="BV27" i="1"/>
  <c r="BX27" i="1"/>
  <c r="CB27" i="1"/>
  <c r="BV13" i="3"/>
  <c r="BV167" i="1"/>
  <c r="BX167" i="1"/>
  <c r="CB167" i="1"/>
  <c r="BV107" i="1"/>
  <c r="BX107" i="1"/>
  <c r="BV106" i="1"/>
  <c r="A106" i="1"/>
  <c r="BX106" i="1"/>
  <c r="BV78" i="1"/>
  <c r="BX78" i="1"/>
  <c r="CB78" i="1"/>
  <c r="BV43" i="1"/>
  <c r="BX43" i="1"/>
  <c r="CB43" i="1"/>
  <c r="A43" i="1"/>
  <c r="BV55" i="1"/>
  <c r="BX55" i="1"/>
  <c r="BV116" i="1"/>
  <c r="BX116" i="1"/>
  <c r="CB116" i="1"/>
  <c r="BV172" i="1"/>
  <c r="BX172" i="1"/>
  <c r="F10" i="4"/>
  <c r="F14" i="4"/>
  <c r="BV144" i="1"/>
  <c r="BX144" i="1"/>
  <c r="BV130" i="1"/>
  <c r="BX130" i="1"/>
  <c r="CB130" i="1"/>
  <c r="BV35" i="3"/>
  <c r="BX35" i="3"/>
  <c r="CB35" i="3"/>
  <c r="BV26" i="3"/>
  <c r="D10" i="4"/>
  <c r="D14" i="4"/>
  <c r="BV122" i="1"/>
  <c r="BX122" i="1"/>
  <c r="CB122" i="1"/>
  <c r="BV69" i="1"/>
  <c r="BQ10" i="4"/>
  <c r="BQ14" i="4"/>
  <c r="BV117" i="1"/>
  <c r="BX117" i="1"/>
  <c r="CB117" i="1"/>
  <c r="BX29" i="3"/>
  <c r="BV191" i="1"/>
  <c r="BV40" i="1"/>
  <c r="BX40" i="1"/>
  <c r="CB40" i="1"/>
  <c r="A40" i="1"/>
  <c r="BV123" i="1"/>
  <c r="BX123" i="1"/>
  <c r="A123" i="1"/>
  <c r="BV188" i="1"/>
  <c r="BX188" i="1"/>
  <c r="BV97" i="1"/>
  <c r="BX97" i="1"/>
  <c r="CB97" i="1"/>
  <c r="BV79" i="1"/>
  <c r="BV179" i="1"/>
  <c r="BX179" i="1"/>
  <c r="CB179" i="1"/>
  <c r="BV156" i="1"/>
  <c r="BX156" i="1"/>
  <c r="BV111" i="1"/>
  <c r="BV56" i="1"/>
  <c r="BX56" i="1"/>
  <c r="CB56" i="1"/>
  <c r="BV46" i="1"/>
  <c r="BX46" i="1"/>
  <c r="BV20" i="1"/>
  <c r="BX20" i="1"/>
  <c r="CB20" i="1"/>
  <c r="BV142" i="1"/>
  <c r="BX142" i="1"/>
  <c r="BX111" i="1"/>
  <c r="CB111" i="1"/>
  <c r="BX79" i="1"/>
  <c r="CB79" i="1"/>
  <c r="BV184" i="1"/>
  <c r="BX184" i="1"/>
  <c r="CB184" i="1"/>
  <c r="BV51" i="1"/>
  <c r="BX51" i="1"/>
  <c r="BV11" i="1"/>
  <c r="BV81" i="1"/>
  <c r="BX81" i="1"/>
  <c r="BV177" i="1"/>
  <c r="A177" i="1"/>
  <c r="BX177" i="1"/>
  <c r="CB177" i="1"/>
  <c r="BV136" i="1"/>
  <c r="BV114" i="1"/>
  <c r="BX114" i="1"/>
  <c r="A114" i="1"/>
  <c r="CB114" i="1"/>
  <c r="BV102" i="1"/>
  <c r="BX102" i="1"/>
  <c r="CB102" i="1"/>
  <c r="BV96" i="1"/>
  <c r="BX96" i="1"/>
  <c r="BV35" i="1"/>
  <c r="BV19" i="1"/>
  <c r="A19" i="1"/>
  <c r="BX19" i="1"/>
  <c r="BV39" i="1"/>
  <c r="BX39" i="1"/>
  <c r="BX11" i="1"/>
  <c r="CB11" i="1"/>
  <c r="A11" i="1"/>
  <c r="CO42" i="1"/>
  <c r="AD48" i="1"/>
  <c r="CQ17" i="2"/>
  <c r="CQ19" i="2"/>
  <c r="CK48" i="3"/>
  <c r="BP10" i="4"/>
  <c r="BH10" i="4"/>
  <c r="BH14" i="4"/>
  <c r="AD163" i="1"/>
  <c r="BB10" i="4"/>
  <c r="AD165" i="1"/>
  <c r="BX165" i="1"/>
  <c r="CB165" i="1"/>
  <c r="A165" i="1"/>
  <c r="AD77" i="1"/>
  <c r="AV10" i="4"/>
  <c r="AV14" i="4"/>
  <c r="BV178" i="1"/>
  <c r="BX178" i="1"/>
  <c r="CB178" i="1"/>
  <c r="BG10" i="4"/>
  <c r="BG14" i="4"/>
  <c r="B10" i="4"/>
  <c r="AT11" i="4"/>
  <c r="AT12" i="4"/>
  <c r="BX34" i="3"/>
  <c r="CB34" i="3"/>
  <c r="A34" i="3"/>
  <c r="AD192" i="1"/>
  <c r="O10" i="4"/>
  <c r="O14" i="4"/>
  <c r="B12" i="4"/>
  <c r="B14" i="4"/>
  <c r="A67" i="3"/>
  <c r="AD67" i="3"/>
  <c r="BV57" i="3"/>
  <c r="BX57" i="3"/>
  <c r="AY12" i="4"/>
  <c r="BX14" i="3"/>
  <c r="CB14" i="3"/>
  <c r="L12" i="4"/>
  <c r="F12" i="4"/>
  <c r="BV190" i="1"/>
  <c r="BX190" i="1"/>
  <c r="A190" i="1"/>
  <c r="BD203" i="1"/>
  <c r="BC10" i="4"/>
  <c r="BC14" i="4"/>
  <c r="CK48" i="1"/>
  <c r="CK46" i="1"/>
  <c r="CK49" i="1"/>
  <c r="Z14" i="4"/>
  <c r="CK47" i="2"/>
  <c r="BX16" i="3"/>
  <c r="CB16" i="3"/>
  <c r="AS12" i="4"/>
  <c r="BX157" i="1"/>
  <c r="CB157" i="1"/>
  <c r="A157" i="1"/>
  <c r="BO10" i="4"/>
  <c r="BO14" i="4"/>
  <c r="AZ10" i="4"/>
  <c r="AZ14" i="4"/>
  <c r="S14" i="4"/>
  <c r="CK47" i="3"/>
  <c r="BE11" i="4"/>
  <c r="L11" i="4"/>
  <c r="F11" i="4"/>
  <c r="AP44" i="2"/>
  <c r="AO11" i="4"/>
  <c r="BG11" i="4"/>
  <c r="CK48" i="2"/>
  <c r="AX44" i="2"/>
  <c r="AW11" i="4"/>
  <c r="U44" i="2"/>
  <c r="T11" i="4"/>
  <c r="BX20" i="2"/>
  <c r="CB20" i="2"/>
  <c r="AD20" i="2"/>
  <c r="BV196" i="1"/>
  <c r="BV189" i="1"/>
  <c r="BX189" i="1"/>
  <c r="U203" i="1"/>
  <c r="T10" i="4"/>
  <c r="T14" i="4"/>
  <c r="BV187" i="1"/>
  <c r="BX187" i="1"/>
  <c r="AY10" i="4"/>
  <c r="AY14" i="4"/>
  <c r="A111" i="1"/>
  <c r="BD204" i="1"/>
  <c r="BE10" i="4"/>
  <c r="BE14" i="4"/>
  <c r="BA10" i="4"/>
  <c r="CQ17" i="1"/>
  <c r="BF204" i="1"/>
  <c r="O12" i="4"/>
  <c r="BQ12" i="4"/>
  <c r="CK29" i="2"/>
  <c r="CV23" i="2"/>
  <c r="BR10" i="4"/>
  <c r="BR14" i="4"/>
  <c r="CV27" i="3"/>
  <c r="CV30" i="2"/>
  <c r="CV32" i="2"/>
  <c r="BJ10" i="4"/>
  <c r="BJ14" i="4"/>
  <c r="AD167" i="1"/>
  <c r="BV160" i="1"/>
  <c r="BX160" i="1"/>
  <c r="CB160" i="1"/>
  <c r="A130" i="1"/>
  <c r="AD82" i="1"/>
  <c r="CO44" i="1"/>
  <c r="BV44" i="2"/>
  <c r="BU11" i="4"/>
  <c r="CV11" i="2"/>
  <c r="CQ15" i="2"/>
  <c r="CQ9" i="3"/>
  <c r="CO45" i="2"/>
  <c r="CO44" i="2"/>
  <c r="CB19" i="1"/>
  <c r="CV24" i="3"/>
  <c r="CV18" i="3"/>
  <c r="CV11" i="3"/>
  <c r="CV10" i="3"/>
  <c r="A16" i="3"/>
  <c r="CV16" i="3"/>
  <c r="A56" i="3"/>
  <c r="A62" i="3"/>
  <c r="A25" i="3"/>
  <c r="A42" i="3"/>
  <c r="A61" i="3"/>
  <c r="A33" i="3"/>
  <c r="A41" i="3"/>
  <c r="A58" i="3"/>
  <c r="A38" i="3"/>
  <c r="A73" i="3"/>
  <c r="A31" i="3"/>
  <c r="A37" i="3"/>
  <c r="A50" i="3"/>
  <c r="A39" i="3"/>
  <c r="A21" i="3"/>
  <c r="A40" i="3"/>
  <c r="A43" i="3"/>
  <c r="A54" i="3"/>
  <c r="A48" i="3"/>
  <c r="A27" i="3"/>
  <c r="A49" i="3"/>
  <c r="A55" i="3"/>
  <c r="A36" i="3"/>
  <c r="A44" i="3"/>
  <c r="CO44" i="3"/>
  <c r="CO41" i="3"/>
  <c r="CO45" i="3"/>
  <c r="CO42" i="3"/>
  <c r="CQ22" i="3"/>
  <c r="CQ24" i="3"/>
  <c r="CQ25" i="3"/>
  <c r="AD48" i="3"/>
  <c r="CQ15" i="3"/>
  <c r="CQ18" i="3"/>
  <c r="CQ13" i="3"/>
  <c r="CQ10" i="3"/>
  <c r="CQ14" i="3"/>
  <c r="A20" i="2"/>
  <c r="CV16" i="2"/>
  <c r="CK77" i="2"/>
  <c r="A25" i="2"/>
  <c r="A34" i="2"/>
  <c r="A19" i="2"/>
  <c r="A11" i="2"/>
  <c r="A37" i="2"/>
  <c r="A36" i="2"/>
  <c r="CO42" i="2"/>
  <c r="CO43" i="2"/>
  <c r="CQ24" i="2"/>
  <c r="CQ22" i="2"/>
  <c r="CQ25" i="2"/>
  <c r="CQ13" i="2"/>
  <c r="CQ9" i="2"/>
  <c r="CQ18" i="2"/>
  <c r="CQ10" i="2"/>
  <c r="CQ14" i="2"/>
  <c r="A33" i="2"/>
  <c r="A27" i="2"/>
  <c r="A35" i="2"/>
  <c r="A39" i="2"/>
  <c r="A28" i="2"/>
  <c r="A42" i="2"/>
  <c r="A24" i="2"/>
  <c r="CV27" i="2"/>
  <c r="A22" i="2"/>
  <c r="A15" i="2"/>
  <c r="A26" i="2"/>
  <c r="A30" i="2"/>
  <c r="A38" i="2"/>
  <c r="A40" i="2"/>
  <c r="A31" i="2"/>
  <c r="A17" i="2"/>
  <c r="A29" i="2"/>
  <c r="A23" i="2"/>
  <c r="CV26" i="2"/>
  <c r="CV10" i="2"/>
  <c r="CV18" i="2"/>
  <c r="CV30" i="1"/>
  <c r="CV32" i="1"/>
  <c r="CV27" i="1"/>
  <c r="A124" i="1"/>
  <c r="A110" i="1"/>
  <c r="A149" i="1"/>
  <c r="A82" i="1"/>
  <c r="A62" i="1"/>
  <c r="A98" i="1"/>
  <c r="A128" i="1"/>
  <c r="A131" i="1"/>
  <c r="A159" i="1"/>
  <c r="A84" i="1"/>
  <c r="A129" i="1"/>
  <c r="A176" i="1"/>
  <c r="A199" i="1"/>
  <c r="A155" i="1"/>
  <c r="A194" i="1"/>
  <c r="A15" i="1"/>
  <c r="A66" i="1"/>
  <c r="A93" i="1"/>
  <c r="A127" i="1"/>
  <c r="A138" i="1"/>
  <c r="A117" i="1"/>
  <c r="A27" i="1"/>
  <c r="A23" i="1"/>
  <c r="A147" i="1"/>
  <c r="A183" i="1"/>
  <c r="A200" i="1"/>
  <c r="A38" i="1"/>
  <c r="A83" i="1"/>
  <c r="A105" i="1"/>
  <c r="A10" i="1"/>
  <c r="A29" i="1"/>
  <c r="A94" i="1"/>
  <c r="A163" i="1"/>
  <c r="A186" i="1"/>
  <c r="A65" i="1"/>
  <c r="A37" i="1"/>
  <c r="A49" i="1"/>
  <c r="A80" i="1"/>
  <c r="A126" i="1"/>
  <c r="A145" i="1"/>
  <c r="A54" i="1"/>
  <c r="A77" i="1"/>
  <c r="A133" i="1"/>
  <c r="A198" i="1"/>
  <c r="A76" i="1"/>
  <c r="A168" i="1"/>
  <c r="A173" i="1"/>
  <c r="A91" i="1"/>
  <c r="A141" i="1"/>
  <c r="A150" i="1"/>
  <c r="A116" i="1"/>
  <c r="A12" i="1"/>
  <c r="A24" i="1"/>
  <c r="A164" i="1"/>
  <c r="A169" i="1"/>
  <c r="A72" i="1"/>
  <c r="A161" i="1"/>
  <c r="A60" i="1"/>
  <c r="A73" i="1"/>
  <c r="A118" i="1"/>
  <c r="A74" i="1"/>
  <c r="A146" i="1"/>
  <c r="A61" i="1"/>
  <c r="A85" i="1"/>
  <c r="A121" i="1"/>
  <c r="A58" i="1"/>
  <c r="A175" i="1"/>
  <c r="A42" i="1"/>
  <c r="A171" i="1"/>
  <c r="A86" i="1"/>
  <c r="A132" i="1"/>
  <c r="A143" i="1"/>
  <c r="A151" i="1"/>
  <c r="CO43" i="1"/>
  <c r="A79" i="1"/>
  <c r="CQ18" i="1"/>
  <c r="A178" i="1"/>
  <c r="A96" i="1"/>
  <c r="CB96" i="1"/>
  <c r="A29" i="3"/>
  <c r="CB29" i="3"/>
  <c r="A122" i="1"/>
  <c r="A78" i="1"/>
  <c r="A167" i="1"/>
  <c r="A154" i="1"/>
  <c r="CB70" i="1"/>
  <c r="A70" i="1"/>
  <c r="CB71" i="3"/>
  <c r="A71" i="3"/>
  <c r="A53" i="1"/>
  <c r="CB89" i="1"/>
  <c r="A89" i="1"/>
  <c r="A112" i="1"/>
  <c r="CB57" i="3"/>
  <c r="A57" i="3"/>
  <c r="CB81" i="1"/>
  <c r="A81" i="1"/>
  <c r="CB51" i="1"/>
  <c r="A51" i="1"/>
  <c r="A97" i="1"/>
  <c r="CB55" i="1"/>
  <c r="A55" i="1"/>
  <c r="CB106" i="1"/>
  <c r="A60" i="3"/>
  <c r="CB60" i="3"/>
  <c r="A113" i="1"/>
  <c r="A53" i="3"/>
  <c r="CB53" i="3"/>
  <c r="A14" i="1"/>
  <c r="CB14" i="1"/>
  <c r="CB30" i="1"/>
  <c r="A30" i="3"/>
  <c r="CB30" i="3"/>
  <c r="CB44" i="1"/>
  <c r="CB33" i="1"/>
  <c r="CB45" i="1"/>
  <c r="A75" i="1"/>
  <c r="CB75" i="1"/>
  <c r="CB103" i="1"/>
  <c r="A160" i="1"/>
  <c r="A179" i="1"/>
  <c r="CK74" i="2"/>
  <c r="BQ11" i="4"/>
  <c r="CK75" i="2"/>
  <c r="BR11" i="4"/>
  <c r="CK62" i="3"/>
  <c r="BB12" i="4"/>
  <c r="BB14" i="4"/>
  <c r="CK59" i="2"/>
  <c r="AY11" i="4"/>
  <c r="CK52" i="2"/>
  <c r="AQ11" i="4"/>
  <c r="BY14" i="4"/>
  <c r="BK10" i="4"/>
  <c r="BK14" i="4"/>
  <c r="CV11" i="1"/>
  <c r="A134" i="1"/>
  <c r="A13" i="3"/>
  <c r="CV34" i="2"/>
  <c r="CB13" i="2"/>
  <c r="A35" i="1"/>
  <c r="BX35" i="1"/>
  <c r="CB35" i="1"/>
  <c r="BX26" i="3"/>
  <c r="CB26" i="3"/>
  <c r="BX125" i="1"/>
  <c r="CB125" i="1"/>
  <c r="A125" i="1"/>
  <c r="CB12" i="2"/>
  <c r="A12" i="2"/>
  <c r="BX28" i="3"/>
  <c r="CB28" i="3"/>
  <c r="BX135" i="1"/>
  <c r="CB135" i="1"/>
  <c r="CV34" i="3"/>
  <c r="CB123" i="1"/>
  <c r="CB185" i="1"/>
  <c r="A185" i="1"/>
  <c r="A41" i="2"/>
  <c r="A181" i="1"/>
  <c r="CB197" i="1"/>
  <c r="A35" i="3"/>
  <c r="A71" i="1"/>
  <c r="A16" i="2"/>
  <c r="CB32" i="2"/>
  <c r="A32" i="2"/>
  <c r="BX162" i="1"/>
  <c r="A162" i="1"/>
  <c r="CB162" i="1"/>
  <c r="CK75" i="3"/>
  <c r="BR12" i="4"/>
  <c r="CK71" i="2"/>
  <c r="BN11" i="4"/>
  <c r="CK61" i="3"/>
  <c r="BA12" i="4"/>
  <c r="BA14" i="4"/>
  <c r="CK55" i="1"/>
  <c r="AT10" i="4"/>
  <c r="AT14" i="4"/>
  <c r="AD72" i="3"/>
  <c r="BX72" i="3"/>
  <c r="A70" i="3"/>
  <c r="AD68" i="3"/>
  <c r="BX68" i="3"/>
  <c r="AD66" i="3"/>
  <c r="BX66" i="3"/>
  <c r="CB66" i="3"/>
  <c r="AD64" i="3"/>
  <c r="BX64" i="3"/>
  <c r="AD63" i="3"/>
  <c r="BX63" i="3"/>
  <c r="N75" i="3"/>
  <c r="BX59" i="3"/>
  <c r="CB59" i="3"/>
  <c r="A46" i="3"/>
  <c r="BV24" i="3"/>
  <c r="BT75" i="3"/>
  <c r="BS12" i="4"/>
  <c r="AJ75" i="3"/>
  <c r="AD23" i="3"/>
  <c r="BX23" i="3"/>
  <c r="AD22" i="3"/>
  <c r="BX22" i="3"/>
  <c r="A20" i="3"/>
  <c r="AD20" i="3"/>
  <c r="BX20" i="3"/>
  <c r="CB20" i="3"/>
  <c r="AD19" i="3"/>
  <c r="BX19" i="3"/>
  <c r="CB19" i="3"/>
  <c r="AD18" i="3"/>
  <c r="BX18" i="3"/>
  <c r="AD17" i="3"/>
  <c r="BX17" i="3"/>
  <c r="BX15" i="3"/>
  <c r="AD15" i="3"/>
  <c r="A14" i="3"/>
  <c r="AD13" i="3"/>
  <c r="BX13" i="3"/>
  <c r="CB13" i="3"/>
  <c r="AB75" i="3"/>
  <c r="AD12" i="3"/>
  <c r="BX12" i="3"/>
  <c r="CB12" i="3"/>
  <c r="AD11" i="3"/>
  <c r="BX11" i="3"/>
  <c r="AX75" i="3"/>
  <c r="AW12" i="4"/>
  <c r="BV10" i="3"/>
  <c r="BX10" i="3"/>
  <c r="U75" i="3"/>
  <c r="AD10" i="3"/>
  <c r="AD75" i="3"/>
  <c r="AD45" i="3"/>
  <c r="BX45" i="3"/>
  <c r="CB45" i="3"/>
  <c r="BX47" i="3"/>
  <c r="CB47" i="3"/>
  <c r="A47" i="3"/>
  <c r="AD51" i="3"/>
  <c r="BX51" i="3"/>
  <c r="AD32" i="3"/>
  <c r="BX32" i="3"/>
  <c r="AD52" i="3"/>
  <c r="BX52" i="3"/>
  <c r="AP75" i="3"/>
  <c r="AO12" i="4"/>
  <c r="AD65" i="3"/>
  <c r="BX65" i="3"/>
  <c r="AD18" i="2"/>
  <c r="BX18" i="2"/>
  <c r="AD14" i="2"/>
  <c r="BX14" i="2"/>
  <c r="N44" i="2"/>
  <c r="BX10" i="2"/>
  <c r="BV101" i="1"/>
  <c r="A101" i="1"/>
  <c r="AX203" i="1"/>
  <c r="AW10" i="4"/>
  <c r="AW14" i="4"/>
  <c r="BX158" i="1"/>
  <c r="A158" i="1"/>
  <c r="BX196" i="1"/>
  <c r="CB196" i="1"/>
  <c r="BD75" i="3"/>
  <c r="BC12" i="4"/>
  <c r="H203" i="1"/>
  <c r="G10" i="4"/>
  <c r="G14" i="4"/>
  <c r="N41" i="1"/>
  <c r="BX191" i="1"/>
  <c r="CB191" i="1"/>
  <c r="A191" i="1"/>
  <c r="BX99" i="1"/>
  <c r="CB99" i="1"/>
  <c r="CV26" i="1"/>
  <c r="BX136" i="1"/>
  <c r="CB136" i="1"/>
  <c r="BX69" i="1"/>
  <c r="CB69" i="1"/>
  <c r="BX69" i="3"/>
  <c r="BX87" i="1"/>
  <c r="CB87" i="1"/>
  <c r="A87" i="1"/>
  <c r="A140" i="1"/>
  <c r="AX14" i="4"/>
  <c r="U14" i="4"/>
  <c r="CK73" i="3"/>
  <c r="BP12" i="4"/>
  <c r="BP14" i="4"/>
  <c r="CK69" i="1"/>
  <c r="BL10" i="4"/>
  <c r="CK16" i="3"/>
  <c r="H12" i="4"/>
  <c r="H14" i="4"/>
  <c r="I14" i="4"/>
  <c r="BX18" i="1"/>
  <c r="A18" i="1"/>
  <c r="BX16" i="1"/>
  <c r="CB16" i="1"/>
  <c r="CK69" i="3"/>
  <c r="BL12" i="4"/>
  <c r="AB203" i="1"/>
  <c r="AA10" i="4"/>
  <c r="AA14" i="4"/>
  <c r="AD38" i="1"/>
  <c r="AD36" i="1"/>
  <c r="BX36" i="1"/>
  <c r="A36" i="1"/>
  <c r="AD28" i="1"/>
  <c r="BX28" i="1"/>
  <c r="A28" i="1"/>
  <c r="AD26" i="1"/>
  <c r="BX26" i="1"/>
  <c r="AD25" i="1"/>
  <c r="AD21" i="1"/>
  <c r="AD17" i="1"/>
  <c r="BX17" i="1"/>
  <c r="A17" i="1"/>
  <c r="AD13" i="1"/>
  <c r="BX13" i="1"/>
  <c r="CB13" i="1"/>
  <c r="AD92" i="1"/>
  <c r="BX92" i="1"/>
  <c r="A92" i="1"/>
  <c r="AD196" i="1"/>
  <c r="BF14" i="4"/>
  <c r="CK56" i="2"/>
  <c r="AU11" i="4"/>
  <c r="CK33" i="3"/>
  <c r="X12" i="4"/>
  <c r="X14" i="4"/>
  <c r="CK31" i="2"/>
  <c r="V11" i="4"/>
  <c r="V14" i="4"/>
  <c r="AD41" i="1"/>
  <c r="BV174" i="1"/>
  <c r="AJ44" i="2"/>
  <c r="AD10" i="2"/>
  <c r="AB44" i="2"/>
  <c r="CB10" i="3"/>
  <c r="CB36" i="1"/>
  <c r="CB51" i="3"/>
  <c r="A51" i="3"/>
  <c r="CK36" i="3"/>
  <c r="AA12" i="4"/>
  <c r="AI11" i="4"/>
  <c r="CK50" i="2"/>
  <c r="CO41" i="2"/>
  <c r="CB18" i="1"/>
  <c r="BL14" i="4"/>
  <c r="CV30" i="3"/>
  <c r="CV32" i="3"/>
  <c r="BX41" i="1"/>
  <c r="A41" i="1"/>
  <c r="N203" i="1"/>
  <c r="CK21" i="1"/>
  <c r="CB10" i="2"/>
  <c r="A10" i="2"/>
  <c r="BX44" i="2"/>
  <c r="CB18" i="2"/>
  <c r="A18" i="2"/>
  <c r="A17" i="3"/>
  <c r="CB17" i="3"/>
  <c r="A23" i="3"/>
  <c r="CB23" i="3"/>
  <c r="BX24" i="3"/>
  <c r="CB24" i="3"/>
  <c r="M12" i="4"/>
  <c r="CK21" i="3"/>
  <c r="CV24" i="2"/>
  <c r="CV28" i="2"/>
  <c r="A28" i="3"/>
  <c r="A26" i="3"/>
  <c r="BX174" i="1"/>
  <c r="CB174" i="1"/>
  <c r="A13" i="1"/>
  <c r="CB26" i="1"/>
  <c r="A26" i="1"/>
  <c r="CV23" i="1"/>
  <c r="CB69" i="3"/>
  <c r="A69" i="3"/>
  <c r="M11" i="4"/>
  <c r="CK21" i="2"/>
  <c r="CK41" i="3"/>
  <c r="AC12" i="4"/>
  <c r="CV15" i="2"/>
  <c r="CV17" i="2"/>
  <c r="CK36" i="2"/>
  <c r="AA11" i="4"/>
  <c r="CO43" i="3"/>
  <c r="CV23" i="3"/>
  <c r="CV28" i="3"/>
  <c r="A69" i="1"/>
  <c r="A136" i="1"/>
  <c r="CB14" i="2"/>
  <c r="A14" i="2"/>
  <c r="CB65" i="3"/>
  <c r="A65" i="3"/>
  <c r="T12" i="4"/>
  <c r="CK29" i="3"/>
  <c r="A12" i="3"/>
  <c r="CB18" i="3"/>
  <c r="CB75" i="3"/>
  <c r="A18" i="3"/>
  <c r="A19" i="3"/>
  <c r="CB22" i="3"/>
  <c r="A22" i="3"/>
  <c r="AI12" i="4"/>
  <c r="CK50" i="3"/>
  <c r="A59" i="3"/>
  <c r="CB72" i="3"/>
  <c r="A72" i="3"/>
  <c r="CV15" i="3"/>
  <c r="CV17" i="3"/>
  <c r="A135" i="1"/>
  <c r="CK15" i="1"/>
  <c r="CB52" i="3"/>
  <c r="A52" i="3"/>
  <c r="CB11" i="3"/>
  <c r="A11" i="3"/>
  <c r="CB63" i="3"/>
  <c r="A63" i="3"/>
  <c r="AD44" i="2"/>
  <c r="CB17" i="1"/>
  <c r="CB28" i="1"/>
  <c r="CQ17" i="3"/>
  <c r="CQ19" i="3"/>
  <c r="A196" i="1"/>
  <c r="BX101" i="1"/>
  <c r="CB101" i="1"/>
  <c r="CB32" i="3"/>
  <c r="A32" i="3"/>
  <c r="A45" i="3"/>
  <c r="A10" i="3"/>
  <c r="BV75" i="3"/>
  <c r="CB15" i="3"/>
  <c r="A15" i="3"/>
  <c r="CB64" i="3"/>
  <c r="A64" i="3"/>
  <c r="CB68" i="3"/>
  <c r="A68" i="3"/>
  <c r="A66" i="3"/>
  <c r="CQ27" i="3"/>
  <c r="CK41" i="2"/>
  <c r="AC11" i="4"/>
  <c r="BU12" i="4"/>
  <c r="CK77" i="3"/>
  <c r="CV12" i="3"/>
  <c r="CV13" i="3"/>
  <c r="CV20" i="3"/>
  <c r="CV35" i="3"/>
  <c r="CQ26" i="2"/>
  <c r="CQ27" i="2"/>
  <c r="A174" i="1"/>
  <c r="A24" i="3"/>
  <c r="B5" i="3"/>
  <c r="B6" i="3"/>
  <c r="CK79" i="2"/>
  <c r="BW11" i="4"/>
  <c r="CV12" i="2"/>
  <c r="CV13" i="2"/>
  <c r="CV20" i="2"/>
  <c r="CV35" i="2"/>
  <c r="BX75" i="3"/>
  <c r="B5" i="2"/>
  <c r="B6" i="2"/>
  <c r="CB41" i="1"/>
  <c r="CQ26" i="3"/>
  <c r="CB44" i="2"/>
  <c r="CK81" i="2"/>
  <c r="CA11" i="4"/>
  <c r="BW12" i="4"/>
  <c r="CK79" i="3"/>
  <c r="AX204" i="1"/>
  <c r="AU10" i="4"/>
  <c r="AU14" i="4"/>
  <c r="A142" i="1"/>
  <c r="CB142" i="1"/>
  <c r="R10" i="4"/>
  <c r="R14" i="4"/>
  <c r="CB39" i="1"/>
  <c r="A39" i="1"/>
  <c r="CB100" i="1"/>
  <c r="A100" i="1"/>
  <c r="A189" i="1"/>
  <c r="CB189" i="1"/>
  <c r="CB144" i="1"/>
  <c r="A144" i="1"/>
  <c r="CB139" i="1"/>
  <c r="A139" i="1"/>
  <c r="CB152" i="1"/>
  <c r="A152" i="1"/>
  <c r="CB192" i="1"/>
  <c r="A192" i="1"/>
  <c r="CB50" i="1"/>
  <c r="A50" i="1"/>
  <c r="CB170" i="1"/>
  <c r="A170" i="1"/>
  <c r="CB46" i="1"/>
  <c r="A46" i="1"/>
  <c r="CB156" i="1"/>
  <c r="A156" i="1"/>
  <c r="CB107" i="1"/>
  <c r="A107" i="1"/>
  <c r="CB109" i="1"/>
  <c r="A109" i="1"/>
  <c r="CB104" i="1"/>
  <c r="A104" i="1"/>
  <c r="CB67" i="1"/>
  <c r="A67" i="1"/>
  <c r="CB187" i="1"/>
  <c r="A187" i="1"/>
  <c r="CB172" i="1"/>
  <c r="A172" i="1"/>
  <c r="CB64" i="1"/>
  <c r="A64" i="1"/>
  <c r="CB166" i="1"/>
  <c r="A166" i="1"/>
  <c r="CB88" i="1"/>
  <c r="A88" i="1"/>
  <c r="A16" i="1"/>
  <c r="CB92" i="1"/>
  <c r="A99" i="1"/>
  <c r="A56" i="1"/>
  <c r="A57" i="1"/>
  <c r="CB158" i="1"/>
  <c r="A45" i="1"/>
  <c r="A30" i="1"/>
  <c r="A102" i="1"/>
  <c r="A59" i="1"/>
  <c r="A48" i="1"/>
  <c r="A31" i="1"/>
  <c r="A20" i="1"/>
  <c r="A63" i="1"/>
  <c r="A137" i="1"/>
  <c r="A52" i="1"/>
  <c r="A148" i="1"/>
  <c r="CB190" i="1"/>
  <c r="BN10" i="4"/>
  <c r="BN14" i="4"/>
  <c r="A33" i="1"/>
  <c r="A184" i="1"/>
  <c r="BX201" i="1"/>
  <c r="AD185" i="1"/>
  <c r="AD180" i="1"/>
  <c r="BX180" i="1"/>
  <c r="AD177" i="1"/>
  <c r="AD152" i="1"/>
  <c r="AD115" i="1"/>
  <c r="AD96" i="1"/>
  <c r="AD87" i="1"/>
  <c r="BX68" i="1"/>
  <c r="AD63" i="1"/>
  <c r="AD24" i="1"/>
  <c r="BV22" i="1"/>
  <c r="AD117" i="1"/>
  <c r="AD134" i="1"/>
  <c r="AD119" i="1"/>
  <c r="BX119" i="1"/>
  <c r="AD172" i="1"/>
  <c r="AD145" i="1"/>
  <c r="AD143" i="1"/>
  <c r="AD104" i="1"/>
  <c r="AD102" i="1"/>
  <c r="AD95" i="1"/>
  <c r="BX95" i="1"/>
  <c r="CB95" i="1"/>
  <c r="AD81" i="1"/>
  <c r="BV21" i="1"/>
  <c r="BX195" i="1"/>
  <c r="AD120" i="1"/>
  <c r="BX120" i="1"/>
  <c r="BV193" i="1"/>
  <c r="BX193" i="1"/>
  <c r="CB193" i="1"/>
  <c r="AD191" i="1"/>
  <c r="BX90" i="1"/>
  <c r="AD47" i="1"/>
  <c r="BX47" i="1"/>
  <c r="BV25" i="1"/>
  <c r="BT203" i="1"/>
  <c r="BS10" i="4"/>
  <c r="BS14" i="4"/>
  <c r="AJ203" i="1"/>
  <c r="CK50" i="1"/>
  <c r="CV12" i="1"/>
  <c r="CV13" i="1"/>
  <c r="AD40" i="1"/>
  <c r="CQ13" i="1"/>
  <c r="CV10" i="1"/>
  <c r="CQ24" i="1"/>
  <c r="CO45" i="1"/>
  <c r="CQ9" i="1"/>
  <c r="CO41" i="1"/>
  <c r="CK36" i="1"/>
  <c r="CK71" i="1"/>
  <c r="CV24" i="1"/>
  <c r="CV28" i="1"/>
  <c r="BI10" i="4"/>
  <c r="BI14" i="4"/>
  <c r="A188" i="1"/>
  <c r="CB188" i="1"/>
  <c r="CQ22" i="1"/>
  <c r="AD188" i="1"/>
  <c r="AD203" i="1"/>
  <c r="AC10" i="4"/>
  <c r="AC14" i="4"/>
  <c r="CQ10" i="1"/>
  <c r="CB119" i="1"/>
  <c r="A119" i="1"/>
  <c r="CB201" i="1"/>
  <c r="A201" i="1"/>
  <c r="CQ25" i="1"/>
  <c r="AI10" i="4"/>
  <c r="AI14" i="4"/>
  <c r="BX25" i="1"/>
  <c r="CB25" i="1"/>
  <c r="A95" i="1"/>
  <c r="CB47" i="1"/>
  <c r="A47" i="1"/>
  <c r="CB195" i="1"/>
  <c r="A195" i="1"/>
  <c r="A193" i="1"/>
  <c r="A21" i="1"/>
  <c r="BV203" i="1"/>
  <c r="CK77" i="1"/>
  <c r="BX21" i="1"/>
  <c r="CB68" i="1"/>
  <c r="A68" i="1"/>
  <c r="CB120" i="1"/>
  <c r="A120" i="1"/>
  <c r="BX22" i="1"/>
  <c r="CB22" i="1"/>
  <c r="CB90" i="1"/>
  <c r="A90" i="1"/>
  <c r="CB180" i="1"/>
  <c r="A180" i="1"/>
  <c r="CQ26" i="1"/>
  <c r="CB21" i="1"/>
  <c r="A22" i="1"/>
  <c r="A25" i="1"/>
  <c r="CV34" i="1"/>
  <c r="CV18" i="1"/>
  <c r="CV16" i="1"/>
  <c r="AS10" i="4"/>
  <c r="AS14" i="4"/>
  <c r="CV15" i="1"/>
  <c r="CV17" i="1"/>
  <c r="CV20" i="1"/>
  <c r="CV35" i="1"/>
  <c r="CB108" i="1"/>
  <c r="CB203" i="1"/>
  <c r="CK81" i="1"/>
  <c r="BX203" i="1"/>
  <c r="BW10" i="4"/>
  <c r="BW14" i="4"/>
  <c r="A108" i="1"/>
  <c r="B5" i="1"/>
  <c r="B6" i="1"/>
  <c r="BU10" i="4"/>
  <c r="BU14" i="4"/>
  <c r="CK29" i="1"/>
  <c r="CQ15" i="1"/>
  <c r="CQ14" i="1"/>
  <c r="M10" i="4"/>
  <c r="M14" i="4"/>
  <c r="CK41" i="1"/>
  <c r="A5" i="4"/>
  <c r="A6" i="4"/>
  <c r="CA10" i="4"/>
  <c r="CK79" i="1"/>
  <c r="CQ19" i="1"/>
  <c r="CQ27" i="1"/>
  <c r="CK81" i="3"/>
  <c r="CA12" i="4"/>
  <c r="CA14" i="4"/>
</calcChain>
</file>

<file path=xl/comments1.xml><?xml version="1.0" encoding="utf-8"?>
<comments xmlns="http://schemas.openxmlformats.org/spreadsheetml/2006/main">
  <authors>
    <author>Idaho Transportation Department</author>
  </authors>
  <commentList>
    <comment ref="H10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$19,384.57 to create zero closing balance.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Original entry on form is  -$24,362 beg balance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$536. to create zero ending balance.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$6346.00 to create zero ending balance</t>
        </r>
      </text>
    </comment>
    <comment ref="C41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-$9,098,466 entered on original report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$677,789 to create zero ending balance.</t>
        </r>
      </text>
    </comment>
    <comment ref="C43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-$66,625.00 entered on originial report.</t>
        </r>
      </text>
    </comment>
    <comment ref="H57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$10306 to create zero closing balance.</t>
        </r>
      </text>
    </comment>
    <comment ref="C61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Actual entry -2,726</t>
        </r>
      </text>
    </comment>
    <comment ref="BZ61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subtraction of orignial starting balance form report.</t>
        </r>
      </text>
    </comment>
    <comment ref="H62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$6448 to create zero closing balance.</t>
        </r>
      </text>
    </comment>
    <comment ref="H63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$2829 to create zero ending balance</t>
        </r>
      </text>
    </comment>
    <comment ref="C69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Original entry -$27207</t>
        </r>
      </text>
    </comment>
    <comment ref="H69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$30914.00 to create zero closing balance.</t>
        </r>
      </text>
    </comment>
    <comment ref="H86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$142195.54 to create zero closing balance</t>
        </r>
      </text>
    </comment>
    <comment ref="H113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$28128 to create zero closing balance.</t>
        </r>
      </text>
    </comment>
    <comment ref="H115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$14,737 to create zero closing balance</t>
        </r>
      </text>
    </comment>
    <comment ref="H147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$283177. to create zero closing balance.</t>
        </r>
      </text>
    </comment>
    <comment ref="H148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$2547. to create zero closing balance</t>
        </r>
      </text>
    </comment>
    <comment ref="C149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NEGATIVE 24,366</t>
        </r>
      </text>
    </comment>
    <comment ref="H149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$10256 to create zero ending balance.</t>
        </r>
      </text>
    </comment>
    <comment ref="C150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original entry -34,113</t>
        </r>
      </text>
    </comment>
    <comment ref="H151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$2071 to create zero ending balance</t>
        </r>
      </text>
    </comment>
    <comment ref="H160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$1265 to create zero ending balance.</t>
        </r>
      </text>
    </comment>
    <comment ref="C168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Orig entry -11,372</t>
        </r>
      </text>
    </comment>
    <comment ref="H169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$57279 to create zero closing balance.</t>
        </r>
      </text>
    </comment>
    <comment ref="C179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-333355 beg balance on 2010 form</t>
        </r>
      </text>
    </comment>
    <comment ref="H179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$41911 to create zero ending balance.</t>
        </r>
      </text>
    </comment>
    <comment ref="H181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$1042 to create zero closing balance.</t>
        </r>
      </text>
    </comment>
    <comment ref="C193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-37693.98 beginning balance on form</t>
        </r>
      </text>
    </comment>
    <comment ref="H196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$5302. to create zero closing balance</t>
        </r>
      </text>
    </comment>
    <comment ref="H201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$36,035.39 to create zero ending balance.</t>
        </r>
      </text>
    </comment>
  </commentList>
</comments>
</file>

<file path=xl/comments2.xml><?xml version="1.0" encoding="utf-8"?>
<comments xmlns="http://schemas.openxmlformats.org/spreadsheetml/2006/main">
  <authors>
    <author>Idaho Transportation Department</author>
  </authors>
  <commentList>
    <comment ref="H22" authorId="0">
      <text>
        <r>
          <rPr>
            <b/>
            <sz val="8"/>
            <color indexed="81"/>
            <rFont val="Tahoma"/>
            <family val="2"/>
          </rPr>
          <t>Idaho Transportation Department:</t>
        </r>
        <r>
          <rPr>
            <sz val="8"/>
            <color indexed="81"/>
            <rFont val="Tahoma"/>
            <family val="2"/>
          </rPr>
          <t xml:space="preserve">
Added $3,798,750 to create zero closing balance.</t>
        </r>
      </text>
    </comment>
  </commentList>
</comments>
</file>

<file path=xl/sharedStrings.xml><?xml version="1.0" encoding="utf-8"?>
<sst xmlns="http://schemas.openxmlformats.org/spreadsheetml/2006/main" count="3153" uniqueCount="561">
  <si>
    <t>LOCAL HIGHWAY FINANCE REPORT</t>
  </si>
  <si>
    <t>STATE:          IDAHO</t>
  </si>
  <si>
    <t>LOCAL FUNDING</t>
  </si>
  <si>
    <t>FEDERAL FUNDING</t>
  </si>
  <si>
    <t>CONSTRUCTION - GENERAL OPS FUND</t>
  </si>
  <si>
    <t>RECONSTRUCTION - GENERAL OPS FUND</t>
  </si>
  <si>
    <t>MAINTENANCE</t>
  </si>
  <si>
    <t>EQUIPMENT</t>
  </si>
  <si>
    <t>ADMINISTRATION</t>
  </si>
  <si>
    <t>OTHER EXPENSE</t>
  </si>
  <si>
    <t xml:space="preserve">SUMMARY OF ALL CITIES </t>
  </si>
  <si>
    <t>SUMMARY GROUP:  ALL CITIES</t>
  </si>
  <si>
    <t>^|</t>
  </si>
  <si>
    <t>BEGINNING</t>
  </si>
  <si>
    <t>LOCAL</t>
  </si>
  <si>
    <t>TOTAL</t>
  </si>
  <si>
    <t>STATE</t>
  </si>
  <si>
    <t>FEDERAL</t>
  </si>
  <si>
    <t>CONST.</t>
  </si>
  <si>
    <t>RECONST.</t>
  </si>
  <si>
    <t>MAINT.</t>
  </si>
  <si>
    <t>EQUIP</t>
  </si>
  <si>
    <t>OTHER</t>
  </si>
  <si>
    <t>RECEIPTS</t>
  </si>
  <si>
    <t>CLOSING</t>
  </si>
  <si>
    <t>OBLIGATED FOR</t>
  </si>
  <si>
    <t>RETAINED FOR</t>
  </si>
  <si>
    <t>BALANCE</t>
  </si>
  <si>
    <t>LOCAL ROAD</t>
  </si>
  <si>
    <t>TRANS IN</t>
  </si>
  <si>
    <t>PROCEEDS</t>
  </si>
  <si>
    <t>OPTION</t>
  </si>
  <si>
    <t>ALL OTHER</t>
  </si>
  <si>
    <t>HIGHWAY</t>
  </si>
  <si>
    <t>INVENTORY</t>
  </si>
  <si>
    <t>CHIP/SEAL</t>
  </si>
  <si>
    <t>R O W OR</t>
  </si>
  <si>
    <t>PROF SVCS</t>
  </si>
  <si>
    <t>INTEREST -</t>
  </si>
  <si>
    <t>INTEREST</t>
  </si>
  <si>
    <t>REDEMPTION</t>
  </si>
  <si>
    <t>PAYMENTS</t>
  </si>
  <si>
    <t>TRANS OUT</t>
  </si>
  <si>
    <t>DISBURSE-</t>
  </si>
  <si>
    <t>OVER</t>
  </si>
  <si>
    <t>FUND</t>
  </si>
  <si>
    <t>PROJECTS</t>
  </si>
  <si>
    <t>OPERATIONS</t>
  </si>
  <si>
    <t xml:space="preserve">           ITEM</t>
  </si>
  <si>
    <t>AMOUNT</t>
  </si>
  <si>
    <t>OPS FUND</t>
  </si>
  <si>
    <t>TAX</t>
  </si>
  <si>
    <t>SALE</t>
  </si>
  <si>
    <t>NON-HWY</t>
  </si>
  <si>
    <t xml:space="preserve">BONDS </t>
  </si>
  <si>
    <t>LOANS AND</t>
  </si>
  <si>
    <t>IMPACT</t>
  </si>
  <si>
    <t>REGIS'</t>
  </si>
  <si>
    <t>USER</t>
  </si>
  <si>
    <t>REPLACEMENT</t>
  </si>
  <si>
    <t>F. A. S.</t>
  </si>
  <si>
    <t>INCOME</t>
  </si>
  <si>
    <t>FOREST</t>
  </si>
  <si>
    <t>CRITICAL</t>
  </si>
  <si>
    <t>AID</t>
  </si>
  <si>
    <t>BRIDGES &amp;</t>
  </si>
  <si>
    <t>RAILWAY</t>
  </si>
  <si>
    <t>OR</t>
  </si>
  <si>
    <t>SNOW</t>
  </si>
  <si>
    <t>GRADING</t>
  </si>
  <si>
    <t>ROUTINE</t>
  </si>
  <si>
    <t>NEW</t>
  </si>
  <si>
    <t>PROPERTY</t>
  </si>
  <si>
    <t>STREET</t>
  </si>
  <si>
    <t>CLERICAL</t>
  </si>
  <si>
    <t>BONDS AND</t>
  </si>
  <si>
    <t>NOTES AND</t>
  </si>
  <si>
    <t>TO  LOCAL</t>
  </si>
  <si>
    <t>NON - HWY</t>
  </si>
  <si>
    <t>MENTS</t>
  </si>
  <si>
    <t>DISBURS'T</t>
  </si>
  <si>
    <t>I. RECEIPTS FOR ROAD AND STREET PURPOSES</t>
  </si>
  <si>
    <t>II. DISBURSEMENTS FOR ROAD AND STREET PURPOSES</t>
  </si>
  <si>
    <t>CITY</t>
  </si>
  <si>
    <t xml:space="preserve"> </t>
  </si>
  <si>
    <t>LEVY</t>
  </si>
  <si>
    <t>ACCOUNTS</t>
  </si>
  <si>
    <t>AND LIDS</t>
  </si>
  <si>
    <t>NOTES</t>
  </si>
  <si>
    <t>FEES</t>
  </si>
  <si>
    <t>REVENUE</t>
  </si>
  <si>
    <t>SHARING</t>
  </si>
  <si>
    <t>EXCHANGE</t>
  </si>
  <si>
    <t>RESERVE</t>
  </si>
  <si>
    <t>BRIDGE</t>
  </si>
  <si>
    <t>SECONDARY</t>
  </si>
  <si>
    <t>URBAN</t>
  </si>
  <si>
    <t>ROADS</t>
  </si>
  <si>
    <t>CULVERTS</t>
  </si>
  <si>
    <t>CROSSING</t>
  </si>
  <si>
    <t>RECONSTR.</t>
  </si>
  <si>
    <t>SEAL COAT</t>
  </si>
  <si>
    <t>PATCHING</t>
  </si>
  <si>
    <t>REMOVAL</t>
  </si>
  <si>
    <t>BLADING</t>
  </si>
  <si>
    <t>MAINT</t>
  </si>
  <si>
    <t>PURCHASE</t>
  </si>
  <si>
    <t>LEASED</t>
  </si>
  <si>
    <t>ADMIN.</t>
  </si>
  <si>
    <t>LEASE</t>
  </si>
  <si>
    <t>LIGHTING</t>
  </si>
  <si>
    <t>AUDIT</t>
  </si>
  <si>
    <t>ENGINEERING</t>
  </si>
  <si>
    <t>LIDS</t>
  </si>
  <si>
    <t>LOANS</t>
  </si>
  <si>
    <t>GOVT</t>
  </si>
  <si>
    <t>FUND BALANCE BEGINNING OF YEAR.....</t>
  </si>
  <si>
    <t xml:space="preserve"> A. Receipts from local government sources:</t>
  </si>
  <si>
    <t xml:space="preserve"> A. Local highway disbursements</t>
  </si>
  <si>
    <t xml:space="preserve">  1. Property taxes and special assessments</t>
  </si>
  <si>
    <t xml:space="preserve">  1. Capital outlay</t>
  </si>
  <si>
    <t xml:space="preserve">  2. General fund appropriations</t>
  </si>
  <si>
    <t xml:space="preserve">   a. Right-of-way</t>
  </si>
  <si>
    <t>ACEQUIA</t>
  </si>
  <si>
    <t>FUNDS FROM LOCAL SOURCES</t>
  </si>
  <si>
    <t xml:space="preserve">  3. Local road-user taxes</t>
  </si>
  <si>
    <t xml:space="preserve">   b. Engineering</t>
  </si>
  <si>
    <t>ALBION</t>
  </si>
  <si>
    <t>PROPERTY TAX</t>
  </si>
  <si>
    <t xml:space="preserve">   a. Motor fuel</t>
  </si>
  <si>
    <t xml:space="preserve">   c. Construction</t>
  </si>
  <si>
    <t>AMERICAN FALLS</t>
  </si>
  <si>
    <t>SALE OF PROPERTY</t>
  </si>
  <si>
    <t xml:space="preserve">   b. Motor vehicles</t>
  </si>
  <si>
    <t xml:space="preserve">   d. Total (a. through c.)</t>
  </si>
  <si>
    <t>AMMON</t>
  </si>
  <si>
    <t>INTEREST INCOME</t>
  </si>
  <si>
    <t xml:space="preserve">  4. Other local receipts</t>
  </si>
  <si>
    <t xml:space="preserve">  2. Maintenance</t>
  </si>
  <si>
    <t>ARCO</t>
  </si>
  <si>
    <t>GENERAL FUND TRANSFER</t>
  </si>
  <si>
    <t xml:space="preserve">  5. Receipts from other local gov'ts</t>
  </si>
  <si>
    <t xml:space="preserve">   a. Maintenance of condition</t>
  </si>
  <si>
    <t>ARIMO</t>
  </si>
  <si>
    <t>PROCEEDS FROM BONDS</t>
  </si>
  <si>
    <t xml:space="preserve">  6. Proceeds of sale of bonds and notes:</t>
  </si>
  <si>
    <t xml:space="preserve">   b. Snow and ice removal</t>
  </si>
  <si>
    <t>ASHTON</t>
  </si>
  <si>
    <t>PROCEEDS FROM NOTES</t>
  </si>
  <si>
    <t xml:space="preserve">   a. Bonds</t>
  </si>
  <si>
    <t xml:space="preserve">   c. Total (a. + b.)</t>
  </si>
  <si>
    <t>ATHOL</t>
  </si>
  <si>
    <t>LOCAL IMPACT FEES</t>
  </si>
  <si>
    <t xml:space="preserve">   b. Notes</t>
  </si>
  <si>
    <t xml:space="preserve">  3. General administration and engineering</t>
  </si>
  <si>
    <t>ATOMIC CITY</t>
  </si>
  <si>
    <t>LOCAL OPTION REGISTRATIONS</t>
  </si>
  <si>
    <t xml:space="preserve">  7. Total (1 through 6)</t>
  </si>
  <si>
    <t xml:space="preserve">  4. Highway and traffic police</t>
  </si>
  <si>
    <t>BANCROFT</t>
  </si>
  <si>
    <t>ALL OTHER LOCAL</t>
  </si>
  <si>
    <t xml:space="preserve"> B. Private contributions</t>
  </si>
  <si>
    <t xml:space="preserve">  5. Total (1. through 4.)</t>
  </si>
  <si>
    <t>BASALT</t>
  </si>
  <si>
    <t xml:space="preserve">                TOTAL LOCAL FUNDING</t>
  </si>
  <si>
    <t xml:space="preserve"> C. Receipts from State government:</t>
  </si>
  <si>
    <t xml:space="preserve"> B. Debt service on local obligations</t>
  </si>
  <si>
    <t>BELLEVUE</t>
  </si>
  <si>
    <t>FUNDS FROM STATE</t>
  </si>
  <si>
    <t xml:space="preserve">  1. Highway-user taxes</t>
  </si>
  <si>
    <t xml:space="preserve">  1. Bonds</t>
  </si>
  <si>
    <t>BLACKFOOT</t>
  </si>
  <si>
    <t>RESTRICTED HIGHWAY ACCT</t>
  </si>
  <si>
    <t xml:space="preserve">  2. State general funds</t>
  </si>
  <si>
    <t xml:space="preserve">   a. Interest (including paying fees)</t>
  </si>
  <si>
    <t>BLISS</t>
  </si>
  <si>
    <t>HIGHWAY USER REVENUE</t>
  </si>
  <si>
    <t xml:space="preserve">  3. Other State funds</t>
  </si>
  <si>
    <t xml:space="preserve">   b. Redemption</t>
  </si>
  <si>
    <t>BLOOMINGTON</t>
  </si>
  <si>
    <t>SALES - INVENTORY REPLACEMENT</t>
  </si>
  <si>
    <t xml:space="preserve">  4. Total (1 through 3)</t>
  </si>
  <si>
    <t xml:space="preserve">  2. Notes</t>
  </si>
  <si>
    <t>BONNERS FERRY</t>
  </si>
  <si>
    <t>SALES TAX SHARING</t>
  </si>
  <si>
    <t xml:space="preserve"> D. Receipts from Federal Government</t>
  </si>
  <si>
    <t xml:space="preserve">   a. Interest (Including paying fees)</t>
  </si>
  <si>
    <t>BOVILL</t>
  </si>
  <si>
    <t>STATE EXCHANGE FAS</t>
  </si>
  <si>
    <t xml:space="preserve"> E. Total receipts (A.7 + B. + C.4 + D.)</t>
  </si>
  <si>
    <t>BUHL</t>
  </si>
  <si>
    <t>ALL OTHER STATE FUNDING</t>
  </si>
  <si>
    <t xml:space="preserve">  3. Total (1 + 2)</t>
  </si>
  <si>
    <t>BURLEY</t>
  </si>
  <si>
    <t xml:space="preserve">               TOTAL STATE FUNDING</t>
  </si>
  <si>
    <t>III. LOCAL HIGHWAY DEBT STATUS</t>
  </si>
  <si>
    <t xml:space="preserve"> C. Payments to other governments</t>
  </si>
  <si>
    <t>BUTTE CITY</t>
  </si>
  <si>
    <t>FUNDS FROM FEDERAL</t>
  </si>
  <si>
    <t>BONDS</t>
  </si>
  <si>
    <t xml:space="preserve">  1. To other local governments</t>
  </si>
  <si>
    <t>CALDWELL</t>
  </si>
  <si>
    <t>FOREST RESERVE APPORTION</t>
  </si>
  <si>
    <t xml:space="preserve"> A. Opening debt</t>
  </si>
  <si>
    <t xml:space="preserve">  2. To State</t>
  </si>
  <si>
    <t>CAMBRIDGE</t>
  </si>
  <si>
    <t>CRITICAL BRIDGE</t>
  </si>
  <si>
    <t xml:space="preserve"> B. Issues</t>
  </si>
  <si>
    <t>CASCADE</t>
  </si>
  <si>
    <t>STP RURAL</t>
  </si>
  <si>
    <t xml:space="preserve"> C. Redemptions</t>
  </si>
  <si>
    <t xml:space="preserve"> D. Disbursements of highway-users</t>
  </si>
  <si>
    <t>CASTLEFORD</t>
  </si>
  <si>
    <t>STP URBAN</t>
  </si>
  <si>
    <t xml:space="preserve"> D. Closing debt</t>
  </si>
  <si>
    <t xml:space="preserve">    revenue for nonhighway purposes</t>
  </si>
  <si>
    <t>CHALLIS</t>
  </si>
  <si>
    <t>ALL OTHER FEDERAL FUNDING</t>
  </si>
  <si>
    <t xml:space="preserve"> E. Total disbursements (A.5 + B.3 + C.3 + D.)</t>
  </si>
  <si>
    <t>CHUBBUCK</t>
  </si>
  <si>
    <t xml:space="preserve">               TOTAL FEDERAL FUNDS</t>
  </si>
  <si>
    <t>CLARK FORK</t>
  </si>
  <si>
    <t>------------------------------------------------------------------------</t>
  </si>
  <si>
    <t>------------------------------------------------</t>
  </si>
  <si>
    <t>CLIFTON</t>
  </si>
  <si>
    <t>NOTES AND COMMENTS</t>
  </si>
  <si>
    <t>COEUR D ALENE</t>
  </si>
  <si>
    <t>COTTONWOOD</t>
  </si>
  <si>
    <t>Item I.D. Receipts from Federal Gov't</t>
  </si>
  <si>
    <t>COUNCIL</t>
  </si>
  <si>
    <t>TOTAL RECEIPTS</t>
  </si>
  <si>
    <t>Forest Reserve</t>
  </si>
  <si>
    <t>CRAIGMONT</t>
  </si>
  <si>
    <t>Critical Bridge</t>
  </si>
  <si>
    <t>CROUCH</t>
  </si>
  <si>
    <t>DISBURSEMENTS</t>
  </si>
  <si>
    <t>Federal Secondary</t>
  </si>
  <si>
    <t>CULDESAC</t>
  </si>
  <si>
    <t>Federal Aid Urban</t>
  </si>
  <si>
    <t>DALTON GARDENS</t>
  </si>
  <si>
    <t>CONSTRUCTION</t>
  </si>
  <si>
    <t>All Other Federal</t>
  </si>
  <si>
    <t>DAYTON</t>
  </si>
  <si>
    <t>26+31</t>
  </si>
  <si>
    <t>ROADS &amp; STREETS</t>
  </si>
  <si>
    <t>DEARY</t>
  </si>
  <si>
    <t>27+32</t>
  </si>
  <si>
    <t>BRIDGES, CULVERTS AND STORM DRAINING</t>
  </si>
  <si>
    <t>INFORMATION FROM THE RECORDS OF:</t>
  </si>
  <si>
    <t>DECLO</t>
  </si>
  <si>
    <t>28+33</t>
  </si>
  <si>
    <t>RAILROAD CROSSING</t>
  </si>
  <si>
    <t>IDAHO TRANSPORTATION DEPARTMENT</t>
  </si>
  <si>
    <t>DIETRICH</t>
  </si>
  <si>
    <t>29+34</t>
  </si>
  <si>
    <t>ALL OTHER CONSTRUCTION</t>
  </si>
  <si>
    <t>DONNELLY</t>
  </si>
  <si>
    <t>TOTAL CONSTRUCTION</t>
  </si>
  <si>
    <t>PREPARED BY</t>
  </si>
  <si>
    <t>DOVER</t>
  </si>
  <si>
    <t>DOUGLAS W. BENZON, ECONOMICS AND RESEARCH MANAGER</t>
  </si>
  <si>
    <t>DOWNEY</t>
  </si>
  <si>
    <t>CHIP SEALING OR SEAL COATING</t>
  </si>
  <si>
    <t>DRIGGS</t>
  </si>
  <si>
    <t>PATCHING/CRACK SEALING</t>
  </si>
  <si>
    <t>DUBOIS</t>
  </si>
  <si>
    <t>SNOW REMOVAL;SANDING;ICE CONTROL</t>
  </si>
  <si>
    <t>EAST HOPE</t>
  </si>
  <si>
    <t xml:space="preserve">GRADING AND BLADING </t>
  </si>
  <si>
    <t>EDEN</t>
  </si>
  <si>
    <t>ELK RIVER</t>
  </si>
  <si>
    <t>ALL OTHER MAINTENANCE</t>
  </si>
  <si>
    <t>EMMETT</t>
  </si>
  <si>
    <t>FAIRFIELD</t>
  </si>
  <si>
    <t>NEW EQUIPMENT</t>
  </si>
  <si>
    <t>FERDINAND</t>
  </si>
  <si>
    <t>LEASE EQUIPMENT</t>
  </si>
  <si>
    <t>FERNAN LAKE</t>
  </si>
  <si>
    <t>EQUIPMENT MAINTENANCE</t>
  </si>
  <si>
    <t>FILER</t>
  </si>
  <si>
    <t>OTHER EQUIPMENT</t>
  </si>
  <si>
    <t>FIRTH</t>
  </si>
  <si>
    <t>OTHER EXPENDITURE</t>
  </si>
  <si>
    <t>FRANKLIN</t>
  </si>
  <si>
    <t>RIGHT OF WAY AND PROPERTY PURCHASE</t>
  </si>
  <si>
    <t>FRUITLAND</t>
  </si>
  <si>
    <t>RIGHT OF WAY AND PROPERTY LEASE</t>
  </si>
  <si>
    <t>GENESEE</t>
  </si>
  <si>
    <t>STREET LIGHTING</t>
  </si>
  <si>
    <t>GEORGETOWN</t>
  </si>
  <si>
    <t>PROFESSIONAL SERVICES - AUDIT AND CLERICAL</t>
  </si>
  <si>
    <t>GLENNS FERRY</t>
  </si>
  <si>
    <t>PROFESSIONAL SERVICES - ENGINEERING</t>
  </si>
  <si>
    <t>GOODING</t>
  </si>
  <si>
    <t>INTEREST PAID, BONDS AND LIDS</t>
  </si>
  <si>
    <t>GRACE</t>
  </si>
  <si>
    <t>INTEREST PAID, NOTES AND BONDS</t>
  </si>
  <si>
    <t>GRANDVIEW</t>
  </si>
  <si>
    <t>REDEPTION, BONDS</t>
  </si>
  <si>
    <t>GRANGEVILLE</t>
  </si>
  <si>
    <t>REDEMPTION, NOTES AND LOANS</t>
  </si>
  <si>
    <t>GREENLEAF</t>
  </si>
  <si>
    <t>PAYMENTS TO OTHER LOCAL GOVERNMENT</t>
  </si>
  <si>
    <t>HAGERMAN</t>
  </si>
  <si>
    <t>FUND TRANSFERS TO NON-HIGHWAY ACCOUNTS</t>
  </si>
  <si>
    <t>HAILEY</t>
  </si>
  <si>
    <t>HANSEN</t>
  </si>
  <si>
    <t>TOTAL DISBURSEMENTS</t>
  </si>
  <si>
    <t>HARRISON</t>
  </si>
  <si>
    <t xml:space="preserve">HAUSER </t>
  </si>
  <si>
    <t>RECEIPTS OVER DISBURSEMENTS</t>
  </si>
  <si>
    <t>HAYDEN</t>
  </si>
  <si>
    <t>HAYDEN LAKE</t>
  </si>
  <si>
    <t>FUND BALANCE END OF YEAR</t>
  </si>
  <si>
    <t>HAZELTON</t>
  </si>
  <si>
    <t>HEYBURN</t>
  </si>
  <si>
    <t>HOLLISTER</t>
  </si>
  <si>
    <t>HOMEDALE</t>
  </si>
  <si>
    <t>HOPE</t>
  </si>
  <si>
    <t>HORSESHOE BEND</t>
  </si>
  <si>
    <t>HUETTER</t>
  </si>
  <si>
    <t>IDAHO CITY</t>
  </si>
  <si>
    <t>IDAHO FALLS</t>
  </si>
  <si>
    <t>INKOM</t>
  </si>
  <si>
    <t>IONA</t>
  </si>
  <si>
    <t>IRWIN</t>
  </si>
  <si>
    <t>JEROME</t>
  </si>
  <si>
    <t>JULIAETTA</t>
  </si>
  <si>
    <t>KAMIAH</t>
  </si>
  <si>
    <t>KELLOGG</t>
  </si>
  <si>
    <t>KENDRICK</t>
  </si>
  <si>
    <t>KETCHUM</t>
  </si>
  <si>
    <t>KIMBERLY</t>
  </si>
  <si>
    <t>KOOSKIA</t>
  </si>
  <si>
    <t>KOOTENAI</t>
  </si>
  <si>
    <t>LAPWAI</t>
  </si>
  <si>
    <t>LAVA HOT SPRINGS</t>
  </si>
  <si>
    <t>LEADORE</t>
  </si>
  <si>
    <t>LEWISTON</t>
  </si>
  <si>
    <t>LEWISVILLE</t>
  </si>
  <si>
    <t>MACKAY</t>
  </si>
  <si>
    <t>MALAD</t>
  </si>
  <si>
    <t>MALTA</t>
  </si>
  <si>
    <t>MARSING</t>
  </si>
  <si>
    <t>MCCALL</t>
  </si>
  <si>
    <t>MCCAMMON</t>
  </si>
  <si>
    <t>MELBA</t>
  </si>
  <si>
    <t>MENAN</t>
  </si>
  <si>
    <t>MIDDLETON</t>
  </si>
  <si>
    <t>MIDVALE</t>
  </si>
  <si>
    <t>MINIDOKA</t>
  </si>
  <si>
    <t>MONTPELIER</t>
  </si>
  <si>
    <t>MOORE</t>
  </si>
  <si>
    <t>MOSCOW</t>
  </si>
  <si>
    <t>MOUNTAIN HOME</t>
  </si>
  <si>
    <t>MOYIE SPRINGS</t>
  </si>
  <si>
    <t>MUD LAKE</t>
  </si>
  <si>
    <t>MULLAN</t>
  </si>
  <si>
    <t>MURTAUGH</t>
  </si>
  <si>
    <t>NAMPA</t>
  </si>
  <si>
    <t>NEW MEADOWS</t>
  </si>
  <si>
    <t>NEW PLYMOUTH</t>
  </si>
  <si>
    <t>NEWDALE</t>
  </si>
  <si>
    <t>NEZ PERCE</t>
  </si>
  <si>
    <t>NOTUS</t>
  </si>
  <si>
    <t>OAKLEY</t>
  </si>
  <si>
    <t>OLD TOWN</t>
  </si>
  <si>
    <t>ONAWAY</t>
  </si>
  <si>
    <t>OROFINO</t>
  </si>
  <si>
    <t>OSBURN</t>
  </si>
  <si>
    <t>PARIS</t>
  </si>
  <si>
    <t>PARKER</t>
  </si>
  <si>
    <t>PARMA</t>
  </si>
  <si>
    <t>PAUL</t>
  </si>
  <si>
    <t>PAYETTE</t>
  </si>
  <si>
    <t>PECK</t>
  </si>
  <si>
    <t>PIERCE</t>
  </si>
  <si>
    <t>PINEHURST</t>
  </si>
  <si>
    <t>PLACERVILLE</t>
  </si>
  <si>
    <t>PLUMMER</t>
  </si>
  <si>
    <t>POCATELLO</t>
  </si>
  <si>
    <t>PONDERAY</t>
  </si>
  <si>
    <t>POST FALLS</t>
  </si>
  <si>
    <t>POTLATCH</t>
  </si>
  <si>
    <t>PRESTON</t>
  </si>
  <si>
    <t>PRIEST RIVER</t>
  </si>
  <si>
    <t>RATHDRUM</t>
  </si>
  <si>
    <t>REUBENS</t>
  </si>
  <si>
    <t>REXBURG</t>
  </si>
  <si>
    <t>RICHFIELD</t>
  </si>
  <si>
    <t>RIGBY</t>
  </si>
  <si>
    <t>RIGGINS</t>
  </si>
  <si>
    <t>RIRIE</t>
  </si>
  <si>
    <t>ROBERTS</t>
  </si>
  <si>
    <t>ROCKLAND</t>
  </si>
  <si>
    <t>RUPERT</t>
  </si>
  <si>
    <t>SALMON</t>
  </si>
  <si>
    <t>SANDPOINT</t>
  </si>
  <si>
    <t>SHELLEY</t>
  </si>
  <si>
    <t>SHOSHONE</t>
  </si>
  <si>
    <t>SMELTERVILLE</t>
  </si>
  <si>
    <t>SODA SPRINGS</t>
  </si>
  <si>
    <t>SPIRIT LAKE</t>
  </si>
  <si>
    <t>ST ANTHONY</t>
  </si>
  <si>
    <t>ST CHARLES</t>
  </si>
  <si>
    <t>ST MARIES</t>
  </si>
  <si>
    <t>STANLEY</t>
  </si>
  <si>
    <t>STITES</t>
  </si>
  <si>
    <t>SUGAR CITY</t>
  </si>
  <si>
    <t>SUN VALLEY</t>
  </si>
  <si>
    <t>SWAN VALLEY</t>
  </si>
  <si>
    <t>TENSED</t>
  </si>
  <si>
    <t>TETON</t>
  </si>
  <si>
    <t>TETONIA</t>
  </si>
  <si>
    <t>TROY</t>
  </si>
  <si>
    <t>TWIN FALLS</t>
  </si>
  <si>
    <t>UCON</t>
  </si>
  <si>
    <t>VICTOR</t>
  </si>
  <si>
    <t>WALLACE</t>
  </si>
  <si>
    <t>WARDNER</t>
  </si>
  <si>
    <t>WEIPPE</t>
  </si>
  <si>
    <t>WEISER</t>
  </si>
  <si>
    <t>WENDELL</t>
  </si>
  <si>
    <t>WESTON</t>
  </si>
  <si>
    <t>WHITEBIRD</t>
  </si>
  <si>
    <t>WILDER</t>
  </si>
  <si>
    <t>WINCHESTER</t>
  </si>
  <si>
    <t>WORLEY</t>
  </si>
  <si>
    <t xml:space="preserve">  T O T A L</t>
  </si>
  <si>
    <t xml:space="preserve">SUMMARY OF ALL COUNTIES </t>
  </si>
  <si>
    <t>SUMMARY GROUP:  ALL COUNTIES</t>
  </si>
  <si>
    <t>COUNTY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</si>
  <si>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</si>
  <si>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</si>
  <si>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</si>
  <si>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</si>
  <si>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</si>
  <si>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</si>
  <si>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</si>
  <si>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</si>
  <si>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</si>
  <si>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</si>
  <si>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</si>
  <si>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</si>
  <si>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CARIBOU</t>
  </si>
  <si>
    <t>CASSIA</t>
  </si>
  <si>
    <t>CLARK</t>
  </si>
  <si>
    <t>CLEARWATER</t>
  </si>
  <si>
    <t>CUSTER</t>
  </si>
  <si>
    <t>FREMONT</t>
  </si>
  <si>
    <t>GEM</t>
  </si>
  <si>
    <t>IDAHO</t>
  </si>
  <si>
    <t>JEFFERSON</t>
  </si>
  <si>
    <t>LEMHI</t>
  </si>
  <si>
    <t>MADISON</t>
  </si>
  <si>
    <t>ONEIDA</t>
  </si>
  <si>
    <t>OWYHEE</t>
  </si>
  <si>
    <t>VALLEY</t>
  </si>
  <si>
    <t>WASHINGTON</t>
  </si>
  <si>
    <t xml:space="preserve">SUMMARY OF ALL DISTRICTS </t>
  </si>
  <si>
    <t>SUMMARY GROUP:  ALL HIGHWAY DISTRICTS</t>
  </si>
  <si>
    <t>HIGHWAY DISTRICT</t>
  </si>
  <si>
    <t>ADA COUNTY HD</t>
  </si>
  <si>
    <t>ATLANTA HD</t>
  </si>
  <si>
    <t>BLISS HD</t>
  </si>
  <si>
    <t>BUHL HD</t>
  </si>
  <si>
    <t>BURLEY HD</t>
  </si>
  <si>
    <t>CANYON HD</t>
  </si>
  <si>
    <t>CENTRAL HD</t>
  </si>
  <si>
    <t>CLARKIA BETTER RD HD</t>
  </si>
  <si>
    <t>CLEARWATER HD</t>
  </si>
  <si>
    <t>COTTONWOOD HD</t>
  </si>
  <si>
    <t>DEER CREEK HD</t>
  </si>
  <si>
    <t>DIETRICH HD</t>
  </si>
  <si>
    <t>DOUMECQ HD</t>
  </si>
  <si>
    <t>DOWNEY-SWAN LAKE HD</t>
  </si>
  <si>
    <t>EASTSIDE HD</t>
  </si>
  <si>
    <t>EVERGREEN HD</t>
  </si>
  <si>
    <t>FENN HD</t>
  </si>
  <si>
    <t>FERDINAND HD</t>
  </si>
  <si>
    <t>FILER HD</t>
  </si>
  <si>
    <t>GEM HD</t>
  </si>
  <si>
    <t>GLENNS FERRY HD</t>
  </si>
  <si>
    <t>GOLDEN GATE HD</t>
  </si>
  <si>
    <t>GOOD ROADS HD #2</t>
  </si>
  <si>
    <t>GOODING HD</t>
  </si>
  <si>
    <t>GRANGEVILLE HD</t>
  </si>
  <si>
    <t>GREENCREEK HD</t>
  </si>
  <si>
    <t>HAGERMAN HD</t>
  </si>
  <si>
    <t>HIGHWAY DISTRICT #1</t>
  </si>
  <si>
    <t>HILLSDALE HD</t>
  </si>
  <si>
    <t>HOMEDALE HD</t>
  </si>
  <si>
    <t>JEROME HD</t>
  </si>
  <si>
    <t>KAMIAH HD</t>
  </si>
  <si>
    <t>KEUTERVILLE HD</t>
  </si>
  <si>
    <t>KIDDER-HARRIS HD</t>
  </si>
  <si>
    <t>KIMAMA HD</t>
  </si>
  <si>
    <t>LAKES HD</t>
  </si>
  <si>
    <t>LOST RIVER HD</t>
  </si>
  <si>
    <t>MINIDOKA HD</t>
  </si>
  <si>
    <t>MOUNTAIN HOME HD</t>
  </si>
  <si>
    <t>MURTAUGH HD</t>
  </si>
  <si>
    <t>NAMPA HD</t>
  </si>
  <si>
    <t>NORTH HD</t>
  </si>
  <si>
    <t>NORTH LATAH HD</t>
  </si>
  <si>
    <t>NOTUS PARMA HD</t>
  </si>
  <si>
    <t>OAKLEY HD</t>
  </si>
  <si>
    <t>PLUMMER GATEWAY HD</t>
  </si>
  <si>
    <t>POST FALLS HD</t>
  </si>
  <si>
    <t>POWER CO HD</t>
  </si>
  <si>
    <t>PRAIRIE HD</t>
  </si>
  <si>
    <t>RAFT RIVER HD</t>
  </si>
  <si>
    <t>RICHFIELD HD</t>
  </si>
  <si>
    <t>SHOSHONE HD</t>
  </si>
  <si>
    <t>SOUTH LATAH HD</t>
  </si>
  <si>
    <t>THREE CREEKS HD</t>
  </si>
  <si>
    <t>TWIN FALLS HD</t>
  </si>
  <si>
    <t>UNION INDEP. HD</t>
  </si>
  <si>
    <t>WEISER VALLEY HD</t>
  </si>
  <si>
    <t>WENDELL HD</t>
  </si>
  <si>
    <t>WEST POINT HD</t>
  </si>
  <si>
    <t>WHITE BIRD HD</t>
  </si>
  <si>
    <t>WINONA HD</t>
  </si>
  <si>
    <t>WORLEY HD</t>
  </si>
  <si>
    <t>TOTALS</t>
  </si>
  <si>
    <t>ENTITY</t>
  </si>
  <si>
    <t>CITIES</t>
  </si>
  <si>
    <t>COUNTIES</t>
  </si>
  <si>
    <t>HIGHWAY DISTS</t>
  </si>
  <si>
    <t>EXPENSE</t>
  </si>
  <si>
    <t>HUR</t>
  </si>
  <si>
    <t>ALL OTHER EXPENDITURES</t>
  </si>
  <si>
    <t>EXPENDITURE</t>
  </si>
  <si>
    <t>NON-RHF</t>
  </si>
  <si>
    <t>TRANSFER</t>
  </si>
  <si>
    <t>TO NON HWY</t>
  </si>
  <si>
    <t>REDEMPTION, BONDS</t>
  </si>
  <si>
    <t>CAREY</t>
  </si>
  <si>
    <t>25+30</t>
  </si>
  <si>
    <t>CLAYTON</t>
  </si>
  <si>
    <t>DRUMMOND</t>
  </si>
  <si>
    <t>ISLAND PARK</t>
  </si>
  <si>
    <t>OXFORD</t>
  </si>
  <si>
    <t>HAMER</t>
  </si>
  <si>
    <t xml:space="preserve">  </t>
  </si>
  <si>
    <t xml:space="preserve">   </t>
  </si>
  <si>
    <t xml:space="preserve">    </t>
  </si>
  <si>
    <t>ALBION HD</t>
  </si>
  <si>
    <t>SPENCER</t>
  </si>
  <si>
    <t>ABERDEEN</t>
  </si>
  <si>
    <t>YEAR ENDED:     SEPTEMBER 30, 2006</t>
  </si>
  <si>
    <t>CITY STREET FINANCE REPORT FOR F.Y. 2009</t>
  </si>
  <si>
    <t>YEAR ENDED:     SEPTEMBER 30, 2009</t>
  </si>
  <si>
    <t>INDEPENDENT HD</t>
  </si>
  <si>
    <t>CITY STREET FINANCE REPORTS FOR THE YEAR ENDED SEPTEMBER 30, 2010</t>
  </si>
  <si>
    <t>COUNTY ROAD FINANCE REPORTS FOR THE YEAR ENDED SEPTEMBER 30, 2010</t>
  </si>
  <si>
    <t>COUNTY FINANCE REPORT FOR F.Y. 2010</t>
  </si>
  <si>
    <t>HIGHWAY DISTRICT FINANCE REPORTS FOR THE YEAR ENDED SEPTEMBER 30, 2010</t>
  </si>
  <si>
    <t>HIGHWAY DISTRICT FINANCE REPORT FOR F.Y. 2010</t>
  </si>
  <si>
    <t>ALL ENTITIES FINANCE REPORTS FOR THE YEAR ENDED SEPTEMBER 30,2010</t>
  </si>
  <si>
    <t>ADJUST-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</si>
</sst>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_(&quot;$&quot;* #,##0_);_(&quot;$&quot;* \(#,##0\);_(&quot;$&quot;* &quot;-&quot;??_);_(@_)"/>
    <numFmt numFmtId="173" formatCode="_(* #,##0_);_(* \(#,##0\);_(* &quot;-&quot;??_);_(@_)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3" borderId="0" xfId="0" applyFill="1"/>
    <xf numFmtId="172" fontId="0" fillId="0" borderId="0" xfId="2" applyNumberFormat="1" applyFont="1"/>
    <xf numFmtId="3" fontId="0" fillId="3" borderId="0" xfId="0" applyNumberFormat="1" applyFill="1"/>
    <xf numFmtId="3" fontId="0" fillId="2" borderId="0" xfId="0" applyNumberFormat="1" applyFill="1"/>
    <xf numFmtId="3" fontId="0" fillId="0" borderId="0" xfId="0" applyNumberFormat="1"/>
    <xf numFmtId="3" fontId="0" fillId="0" borderId="1" xfId="0" applyNumberFormat="1" applyBorder="1"/>
    <xf numFmtId="3" fontId="1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0" borderId="0" xfId="0" quotePrefix="1" applyNumberFormat="1" applyFont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0" fillId="0" borderId="0" xfId="2" applyNumberFormat="1" applyFont="1"/>
    <xf numFmtId="3" fontId="0" fillId="0" borderId="4" xfId="0" applyNumberFormat="1" applyBorder="1"/>
    <xf numFmtId="3" fontId="0" fillId="2" borderId="5" xfId="0" applyNumberFormat="1" applyFill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3" borderId="0" xfId="1" applyNumberFormat="1" applyFont="1" applyFill="1"/>
    <xf numFmtId="3" fontId="0" fillId="2" borderId="0" xfId="1" applyNumberFormat="1" applyFont="1" applyFill="1"/>
    <xf numFmtId="3" fontId="0" fillId="0" borderId="0" xfId="1" applyNumberFormat="1" applyFont="1"/>
    <xf numFmtId="3" fontId="0" fillId="0" borderId="1" xfId="1" applyNumberFormat="1" applyFont="1" applyBorder="1"/>
    <xf numFmtId="3" fontId="0" fillId="2" borderId="0" xfId="2" applyNumberFormat="1" applyFont="1" applyFill="1"/>
    <xf numFmtId="3" fontId="0" fillId="0" borderId="0" xfId="0" applyNumberFormat="1" applyProtection="1"/>
    <xf numFmtId="3" fontId="0" fillId="3" borderId="8" xfId="1" applyNumberFormat="1" applyFont="1" applyFill="1" applyBorder="1"/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0" fontId="0" fillId="0" borderId="0" xfId="3" applyNumberFormat="1" applyFont="1" applyAlignment="1">
      <alignment horizontal="left"/>
    </xf>
    <xf numFmtId="3" fontId="0" fillId="0" borderId="0" xfId="1" applyNumberFormat="1" applyFont="1" applyFill="1"/>
    <xf numFmtId="3" fontId="0" fillId="0" borderId="0" xfId="0" applyNumberFormat="1" applyFill="1"/>
    <xf numFmtId="0" fontId="0" fillId="0" borderId="0" xfId="0" applyFill="1" applyBorder="1"/>
    <xf numFmtId="3" fontId="0" fillId="3" borderId="9" xfId="0" applyNumberFormat="1" applyFill="1" applyBorder="1"/>
    <xf numFmtId="3" fontId="0" fillId="0" borderId="9" xfId="0" applyNumberFormat="1" applyBorder="1"/>
    <xf numFmtId="15" fontId="0" fillId="0" borderId="0" xfId="0" applyNumberFormat="1"/>
    <xf numFmtId="3" fontId="0" fillId="0" borderId="10" xfId="1" applyNumberFormat="1" applyFont="1" applyFill="1" applyBorder="1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0" fillId="0" borderId="9" xfId="0" applyNumberFormat="1" applyBorder="1" applyAlignment="1">
      <alignment horizontal="left"/>
    </xf>
    <xf numFmtId="3" fontId="1" fillId="0" borderId="9" xfId="0" applyNumberFormat="1" applyFont="1" applyBorder="1"/>
    <xf numFmtId="3" fontId="0" fillId="0" borderId="9" xfId="2" applyNumberFormat="1" applyFont="1" applyBorder="1"/>
    <xf numFmtId="3" fontId="0" fillId="3" borderId="0" xfId="0" applyNumberFormat="1" applyFill="1" applyAlignment="1">
      <alignment horizontal="left"/>
    </xf>
    <xf numFmtId="0" fontId="0" fillId="0" borderId="0" xfId="0" applyFill="1"/>
    <xf numFmtId="173" fontId="0" fillId="0" borderId="0" xfId="1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172" fontId="0" fillId="0" borderId="0" xfId="2" applyNumberFormat="1" applyFont="1" applyFill="1" applyBorder="1"/>
    <xf numFmtId="0" fontId="0" fillId="0" borderId="0" xfId="0" applyFill="1" applyBorder="1" applyProtection="1"/>
    <xf numFmtId="3" fontId="0" fillId="2" borderId="9" xfId="0" applyNumberFormat="1" applyFill="1" applyBorder="1"/>
    <xf numFmtId="3" fontId="0" fillId="0" borderId="2" xfId="0" applyNumberFormat="1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0" fontId="0" fillId="0" borderId="11" xfId="0" applyBorder="1"/>
    <xf numFmtId="3" fontId="0" fillId="3" borderId="2" xfId="1" applyNumberFormat="1" applyFont="1" applyFill="1" applyBorder="1"/>
    <xf numFmtId="3" fontId="0" fillId="3" borderId="1" xfId="1" applyNumberFormat="1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2" borderId="0" xfId="0" applyFill="1" applyBorder="1"/>
    <xf numFmtId="3" fontId="0" fillId="0" borderId="4" xfId="0" applyNumberFormat="1" applyFill="1" applyBorder="1"/>
    <xf numFmtId="3" fontId="0" fillId="2" borderId="4" xfId="0" applyNumberFormat="1" applyFill="1" applyBorder="1"/>
    <xf numFmtId="3" fontId="0" fillId="3" borderId="1" xfId="1" applyNumberFormat="1" applyFont="1" applyFill="1" applyBorder="1" applyProtection="1"/>
    <xf numFmtId="3" fontId="0" fillId="3" borderId="3" xfId="1" applyNumberFormat="1" applyFont="1" applyFill="1" applyBorder="1" applyProtection="1"/>
    <xf numFmtId="3" fontId="0" fillId="3" borderId="8" xfId="1" applyNumberFormat="1" applyFont="1" applyFill="1" applyBorder="1" applyProtection="1"/>
    <xf numFmtId="3" fontId="0" fillId="0" borderId="10" xfId="1" applyNumberFormat="1" applyFont="1" applyFill="1" applyBorder="1" applyProtection="1"/>
    <xf numFmtId="3" fontId="0" fillId="0" borderId="9" xfId="0" applyNumberFormat="1" applyFill="1" applyBorder="1"/>
    <xf numFmtId="0" fontId="0" fillId="0" borderId="3" xfId="0" applyFill="1" applyBorder="1"/>
    <xf numFmtId="43" fontId="0" fillId="0" borderId="0" xfId="1" applyFont="1"/>
    <xf numFmtId="3" fontId="0" fillId="0" borderId="12" xfId="0" applyNumberFormat="1" applyBorder="1"/>
    <xf numFmtId="3" fontId="0" fillId="0" borderId="0" xfId="0" applyNumberFormat="1" applyBorder="1"/>
    <xf numFmtId="0" fontId="0" fillId="0" borderId="0" xfId="0" applyBorder="1"/>
    <xf numFmtId="3" fontId="0" fillId="0" borderId="11" xfId="0" applyNumberFormat="1" applyFill="1" applyBorder="1"/>
    <xf numFmtId="3" fontId="0" fillId="3" borderId="13" xfId="0" applyNumberFormat="1" applyFill="1" applyBorder="1"/>
    <xf numFmtId="3" fontId="0" fillId="3" borderId="12" xfId="0" applyNumberFormat="1" applyFill="1" applyBorder="1"/>
    <xf numFmtId="3" fontId="0" fillId="3" borderId="14" xfId="0" applyNumberFormat="1" applyFill="1" applyBorder="1"/>
    <xf numFmtId="3" fontId="0" fillId="0" borderId="15" xfId="0" applyNumberFormat="1" applyFill="1" applyBorder="1"/>
    <xf numFmtId="3" fontId="0" fillId="2" borderId="0" xfId="0" applyNumberFormat="1" applyFill="1" applyBorder="1"/>
    <xf numFmtId="3" fontId="5" fillId="0" borderId="0" xfId="1" applyNumberFormat="1" applyFont="1"/>
    <xf numFmtId="3" fontId="0" fillId="3" borderId="0" xfId="1" applyNumberFormat="1" applyFont="1" applyFill="1" applyBorder="1"/>
    <xf numFmtId="3" fontId="0" fillId="0" borderId="0" xfId="1" applyNumberFormat="1" applyFont="1" applyFill="1" applyBorder="1"/>
    <xf numFmtId="3" fontId="1" fillId="0" borderId="9" xfId="0" applyNumberFormat="1" applyFont="1" applyBorder="1" applyAlignment="1">
      <alignment horizontal="center"/>
    </xf>
    <xf numFmtId="3" fontId="0" fillId="4" borderId="0" xfId="0" applyNumberFormat="1" applyFill="1"/>
    <xf numFmtId="3" fontId="0" fillId="4" borderId="9" xfId="0" applyNumberFormat="1" applyFill="1" applyBorder="1"/>
    <xf numFmtId="3" fontId="2" fillId="0" borderId="0" xfId="1" applyNumberFormat="1" applyFont="1"/>
    <xf numFmtId="3" fontId="2" fillId="0" borderId="1" xfId="1" applyNumberFormat="1" applyFont="1" applyBorder="1"/>
    <xf numFmtId="3" fontId="2" fillId="0" borderId="0" xfId="0" applyNumberFormat="1" applyFont="1"/>
    <xf numFmtId="3" fontId="2" fillId="3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V204"/>
  <sheetViews>
    <sheetView zoomScale="75" workbookViewId="0">
      <pane xSplit="2" ySplit="9" topLeftCell="C10" activePane="bottomRight" state="frozen"/>
      <selection activeCell="B1" sqref="B1"/>
      <selection pane="topRight" activeCell="C1" sqref="C1"/>
      <selection pane="bottomLeft" activeCell="B10" sqref="B10"/>
      <selection pane="bottomRight" activeCell="B30" sqref="B30"/>
    </sheetView>
  </sheetViews>
  <sheetFormatPr defaultColWidth="8.85546875" defaultRowHeight="12.75" x14ac:dyDescent="0.2"/>
  <cols>
    <col min="1" max="1" width="2.42578125" style="6" bestFit="1" customWidth="1"/>
    <col min="2" max="2" width="21.5703125" style="6" customWidth="1"/>
    <col min="3" max="3" width="11.5703125" style="6" bestFit="1" customWidth="1"/>
    <col min="4" max="4" width="2.42578125" style="6" bestFit="1" customWidth="1"/>
    <col min="5" max="5" width="16.7109375" style="6" bestFit="1" customWidth="1"/>
    <col min="6" max="6" width="8.5703125" style="6" bestFit="1" customWidth="1"/>
    <col min="7" max="7" width="10.28515625" style="6" bestFit="1" customWidth="1"/>
    <col min="8" max="8" width="12" style="6" bestFit="1" customWidth="1"/>
    <col min="9" max="9" width="11.7109375" style="6" bestFit="1" customWidth="1"/>
    <col min="10" max="10" width="12.28515625" style="6" bestFit="1" customWidth="1"/>
    <col min="11" max="11" width="10" style="6" bestFit="1" customWidth="1"/>
    <col min="12" max="12" width="8.5703125" style="6" bestFit="1" customWidth="1"/>
    <col min="13" max="13" width="11.7109375" style="6" bestFit="1" customWidth="1"/>
    <col min="14" max="14" width="11.5703125" style="6" bestFit="1" customWidth="1"/>
    <col min="15" max="15" width="3.7109375" style="6" customWidth="1"/>
    <col min="16" max="16" width="11.5703125" style="6" bestFit="1" customWidth="1"/>
    <col min="17" max="17" width="15.42578125" style="6" bestFit="1" customWidth="1"/>
    <col min="18" max="18" width="10.42578125" style="6" bestFit="1" customWidth="1"/>
    <col min="19" max="20" width="11.7109375" style="6" bestFit="1" customWidth="1"/>
    <col min="21" max="21" width="11.140625" style="6" bestFit="1" customWidth="1"/>
    <col min="22" max="22" width="2.140625" style="6" bestFit="1" customWidth="1"/>
    <col min="23" max="23" width="18.85546875" style="6" bestFit="1" customWidth="1"/>
    <col min="24" max="24" width="9.85546875" style="6" bestFit="1" customWidth="1"/>
    <col min="25" max="25" width="13.28515625" style="6" bestFit="1" customWidth="1"/>
    <col min="26" max="26" width="9.85546875" style="6" bestFit="1" customWidth="1"/>
    <col min="27" max="27" width="11.7109375" style="6" bestFit="1" customWidth="1"/>
    <col min="28" max="28" width="10.42578125" style="6" bestFit="1" customWidth="1"/>
    <col min="29" max="29" width="3.7109375" style="6" customWidth="1"/>
    <col min="30" max="30" width="10.85546875" style="6" bestFit="1" customWidth="1"/>
    <col min="31" max="31" width="2.42578125" style="6" bestFit="1" customWidth="1"/>
    <col min="32" max="32" width="17" style="6" customWidth="1"/>
    <col min="33" max="34" width="11.42578125" style="6" bestFit="1" customWidth="1"/>
    <col min="35" max="35" width="9.7109375" style="6" bestFit="1" customWidth="1"/>
    <col min="36" max="36" width="10" style="6" bestFit="1" customWidth="1"/>
    <col min="37" max="37" width="2.42578125" style="6" bestFit="1" customWidth="1"/>
    <col min="38" max="38" width="19.140625" style="6" customWidth="1"/>
    <col min="39" max="40" width="11.42578125" style="6" bestFit="1" customWidth="1"/>
    <col min="41" max="41" width="11" style="6" bestFit="1" customWidth="1"/>
    <col min="42" max="42" width="12.28515625" style="6" bestFit="1" customWidth="1"/>
    <col min="43" max="43" width="1.7109375" style="6" bestFit="1" customWidth="1"/>
    <col min="44" max="44" width="14.5703125" style="6" bestFit="1" customWidth="1"/>
    <col min="45" max="45" width="11" style="6" bestFit="1" customWidth="1"/>
    <col min="46" max="46" width="10.5703125" style="6" bestFit="1" customWidth="1"/>
    <col min="47" max="47" width="10" style="6" bestFit="1" customWidth="1"/>
    <col min="48" max="48" width="11.42578125" style="6" bestFit="1" customWidth="1"/>
    <col min="49" max="49" width="11.140625" style="6" bestFit="1" customWidth="1"/>
    <col min="50" max="50" width="11.5703125" style="6" bestFit="1" customWidth="1"/>
    <col min="51" max="51" width="3.7109375" style="6" customWidth="1"/>
    <col min="52" max="52" width="12.140625" style="6" bestFit="1" customWidth="1"/>
    <col min="53" max="53" width="10" style="6" bestFit="1" customWidth="1"/>
    <col min="54" max="54" width="10.42578125" style="6" bestFit="1" customWidth="1"/>
    <col min="55" max="55" width="8.28515625" style="6" bestFit="1" customWidth="1"/>
    <col min="56" max="56" width="11.140625" style="6" bestFit="1" customWidth="1"/>
    <col min="57" max="57" width="3.7109375" style="6" customWidth="1"/>
    <col min="58" max="58" width="17.28515625" style="6" bestFit="1" customWidth="1"/>
    <col min="59" max="59" width="3.7109375" style="6" customWidth="1"/>
    <col min="60" max="60" width="17.140625" style="6" bestFit="1" customWidth="1"/>
    <col min="61" max="61" width="11.7109375" style="6" bestFit="1" customWidth="1"/>
    <col min="62" max="62" width="10.42578125" style="6" bestFit="1" customWidth="1"/>
    <col min="63" max="63" width="12.28515625" style="6" bestFit="1" customWidth="1"/>
    <col min="64" max="64" width="13.85546875" style="6" bestFit="1" customWidth="1"/>
    <col min="65" max="65" width="12.5703125" style="6" bestFit="1" customWidth="1"/>
    <col min="66" max="66" width="12.140625" style="6" bestFit="1" customWidth="1"/>
    <col min="67" max="68" width="13.42578125" style="6" bestFit="1" customWidth="1"/>
    <col min="69" max="69" width="11.7109375" style="6" bestFit="1" customWidth="1"/>
    <col min="70" max="70" width="12.140625" style="6" bestFit="1" customWidth="1"/>
    <col min="71" max="71" width="11.7109375" style="6" bestFit="1" customWidth="1"/>
    <col min="72" max="72" width="10.85546875" style="6" bestFit="1" customWidth="1"/>
    <col min="73" max="73" width="3.140625" style="6" bestFit="1" customWidth="1"/>
    <col min="74" max="74" width="11.7109375" style="6" bestFit="1" customWidth="1"/>
    <col min="75" max="75" width="3.140625" style="6" bestFit="1" customWidth="1"/>
    <col min="76" max="76" width="11.42578125" style="6" bestFit="1" customWidth="1"/>
    <col min="77" max="77" width="3.140625" style="6" bestFit="1" customWidth="1"/>
    <col min="78" max="78" width="9.7109375" style="6" bestFit="1" customWidth="1"/>
    <col min="79" max="79" width="3.140625" style="6" bestFit="1" customWidth="1"/>
    <col min="80" max="80" width="11.5703125" style="6" bestFit="1" customWidth="1"/>
    <col min="81" max="81" width="2.42578125" style="6" bestFit="1" customWidth="1"/>
    <col min="82" max="82" width="16.7109375" style="31" bestFit="1" customWidth="1"/>
    <col min="83" max="83" width="14.85546875" style="31" bestFit="1" customWidth="1"/>
    <col min="84" max="84" width="3.28515625" style="6" bestFit="1" customWidth="1"/>
    <col min="85" max="85" width="44.28515625" style="26" bestFit="1" customWidth="1"/>
    <col min="86" max="86" width="48.5703125" style="6" bestFit="1" customWidth="1"/>
    <col min="87" max="87" width="8.85546875" style="6" customWidth="1"/>
    <col min="88" max="88" width="12.85546875" style="6" customWidth="1"/>
    <col min="89" max="89" width="11.5703125" style="6" bestFit="1" customWidth="1"/>
    <col min="90" max="90" width="2.42578125" style="6" bestFit="1" customWidth="1"/>
    <col min="91" max="91" width="72.28515625" style="6" bestFit="1" customWidth="1"/>
    <col min="92" max="92" width="34.5703125" style="6" bestFit="1" customWidth="1"/>
    <col min="93" max="93" width="12.7109375" style="6" bestFit="1" customWidth="1"/>
    <col min="94" max="94" width="7.7109375" style="6" bestFit="1" customWidth="1"/>
    <col min="95" max="95" width="11.5703125" style="6" bestFit="1" customWidth="1"/>
    <col min="96" max="96" width="54" style="6" bestFit="1" customWidth="1"/>
    <col min="97" max="97" width="48.5703125" style="6" bestFit="1" customWidth="1"/>
    <col min="98" max="98" width="8.85546875" style="6" customWidth="1"/>
    <col min="99" max="99" width="13.42578125" style="6" customWidth="1"/>
    <col min="100" max="100" width="11.5703125" style="6" bestFit="1" customWidth="1"/>
    <col min="101" max="16384" width="8.85546875" style="6"/>
  </cols>
  <sheetData>
    <row r="1" spans="1:100" x14ac:dyDescent="0.2">
      <c r="B1" s="6" t="s">
        <v>554</v>
      </c>
      <c r="CD1" s="6"/>
      <c r="CE1" s="6"/>
      <c r="CG1" s="26" t="s">
        <v>551</v>
      </c>
      <c r="CK1" s="35"/>
      <c r="CN1" s="6" t="s">
        <v>0</v>
      </c>
      <c r="CR1" s="6" t="s">
        <v>1</v>
      </c>
      <c r="CV1" s="35">
        <f ca="1">((NOW()))</f>
        <v>40925.560160763889</v>
      </c>
    </row>
    <row r="2" spans="1:100" x14ac:dyDescent="0.2">
      <c r="CD2" s="6"/>
      <c r="CE2" s="6"/>
      <c r="CR2" s="6" t="s">
        <v>552</v>
      </c>
    </row>
    <row r="3" spans="1:100" x14ac:dyDescent="0.2">
      <c r="C3"/>
      <c r="D3"/>
      <c r="E3" t="s">
        <v>2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t="s">
        <v>3</v>
      </c>
      <c r="X3"/>
      <c r="Y3"/>
      <c r="Z3"/>
      <c r="AA3"/>
      <c r="AB3"/>
      <c r="AC3"/>
      <c r="AD3"/>
      <c r="AE3"/>
      <c r="AF3" t="s">
        <v>4</v>
      </c>
      <c r="AG3"/>
      <c r="AH3"/>
      <c r="AI3"/>
      <c r="AJ3"/>
      <c r="AK3"/>
      <c r="AL3" t="s">
        <v>5</v>
      </c>
      <c r="AM3"/>
      <c r="AN3"/>
      <c r="AO3"/>
      <c r="AP3"/>
      <c r="AQ3"/>
      <c r="AR3" t="s">
        <v>6</v>
      </c>
      <c r="AS3"/>
      <c r="AT3"/>
      <c r="AU3"/>
      <c r="AV3"/>
      <c r="AW3"/>
      <c r="AX3"/>
      <c r="AY3"/>
      <c r="AZ3" t="s">
        <v>7</v>
      </c>
      <c r="BA3"/>
      <c r="BB3"/>
      <c r="BC3"/>
      <c r="BD3"/>
      <c r="BE3"/>
      <c r="BF3" t="s">
        <v>8</v>
      </c>
      <c r="BG3"/>
      <c r="BH3" t="s">
        <v>9</v>
      </c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G3" s="26" t="s">
        <v>10</v>
      </c>
      <c r="CR3" s="6" t="s">
        <v>11</v>
      </c>
    </row>
    <row r="4" spans="1:100" x14ac:dyDescent="0.2">
      <c r="C4" s="8">
        <v>1</v>
      </c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/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9"/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9"/>
      <c r="AD4" s="8">
        <v>24</v>
      </c>
      <c r="AE4" s="9"/>
      <c r="AF4" s="8">
        <v>25</v>
      </c>
      <c r="AG4" s="8">
        <v>26</v>
      </c>
      <c r="AH4" s="8">
        <v>27</v>
      </c>
      <c r="AI4" s="8">
        <v>28</v>
      </c>
      <c r="AJ4" s="8">
        <v>29</v>
      </c>
      <c r="AK4" s="9"/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9"/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9"/>
      <c r="AZ4" s="8">
        <v>42</v>
      </c>
      <c r="BA4" s="8">
        <v>43</v>
      </c>
      <c r="BB4" s="8">
        <v>44</v>
      </c>
      <c r="BC4" s="10">
        <v>45</v>
      </c>
      <c r="BD4" s="10">
        <v>46</v>
      </c>
      <c r="BE4" s="9"/>
      <c r="BF4" s="8">
        <v>47</v>
      </c>
      <c r="BG4" s="9"/>
      <c r="BH4" s="8">
        <v>48</v>
      </c>
      <c r="BI4" s="8">
        <v>49</v>
      </c>
      <c r="BJ4" s="8">
        <v>50</v>
      </c>
      <c r="BK4" s="8">
        <v>51</v>
      </c>
      <c r="BL4" s="8">
        <v>52</v>
      </c>
      <c r="BM4" s="8">
        <v>53</v>
      </c>
      <c r="BN4" s="8">
        <v>54</v>
      </c>
      <c r="BO4" s="8">
        <v>55</v>
      </c>
      <c r="BP4" s="8">
        <v>56</v>
      </c>
      <c r="BQ4" s="8">
        <v>57</v>
      </c>
      <c r="BR4" s="8">
        <v>58</v>
      </c>
      <c r="BS4" s="8">
        <v>59</v>
      </c>
      <c r="BT4" s="8">
        <v>60</v>
      </c>
      <c r="BU4" s="9" t="s">
        <v>12</v>
      </c>
      <c r="BV4" s="8">
        <v>61</v>
      </c>
      <c r="BW4" s="9" t="s">
        <v>12</v>
      </c>
      <c r="BX4" s="8">
        <v>62</v>
      </c>
      <c r="BY4" s="9" t="s">
        <v>12</v>
      </c>
      <c r="BZ4" s="81">
        <v>63</v>
      </c>
      <c r="CA4" s="9" t="s">
        <v>12</v>
      </c>
      <c r="CB4" s="8">
        <v>63</v>
      </c>
      <c r="CC4" s="5"/>
    </row>
    <row r="5" spans="1:100" x14ac:dyDescent="0.2">
      <c r="B5" s="26">
        <f>((SUM(A10:A201)))</f>
        <v>189</v>
      </c>
      <c r="C5" s="11" t="s">
        <v>13</v>
      </c>
      <c r="D5" s="5"/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15</v>
      </c>
      <c r="O5" s="5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 t="s">
        <v>15</v>
      </c>
      <c r="V5" s="5"/>
      <c r="W5" s="11" t="s">
        <v>17</v>
      </c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15</v>
      </c>
      <c r="AC5" s="5"/>
      <c r="AD5" s="11" t="s">
        <v>15</v>
      </c>
      <c r="AE5" s="5"/>
      <c r="AF5" s="11" t="s">
        <v>18</v>
      </c>
      <c r="AG5" s="11" t="s">
        <v>18</v>
      </c>
      <c r="AH5" s="11" t="s">
        <v>18</v>
      </c>
      <c r="AI5" s="11" t="s">
        <v>18</v>
      </c>
      <c r="AJ5" s="11" t="s">
        <v>15</v>
      </c>
      <c r="AK5" s="5"/>
      <c r="AL5" s="11" t="s">
        <v>19</v>
      </c>
      <c r="AM5" s="11" t="s">
        <v>19</v>
      </c>
      <c r="AN5" s="11" t="s">
        <v>19</v>
      </c>
      <c r="AO5" s="11" t="s">
        <v>19</v>
      </c>
      <c r="AP5" s="11" t="s">
        <v>15</v>
      </c>
      <c r="AQ5" s="5"/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20</v>
      </c>
      <c r="AX5" s="11" t="s">
        <v>15</v>
      </c>
      <c r="AY5" s="5"/>
      <c r="AZ5" s="11" t="s">
        <v>21</v>
      </c>
      <c r="BA5" s="11" t="s">
        <v>21</v>
      </c>
      <c r="BB5" s="11" t="s">
        <v>21</v>
      </c>
      <c r="BC5" s="11" t="s">
        <v>21</v>
      </c>
      <c r="BD5" s="11" t="s">
        <v>15</v>
      </c>
      <c r="BE5" s="5"/>
      <c r="BF5" s="11"/>
      <c r="BG5" s="5"/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22</v>
      </c>
      <c r="BT5" s="11" t="s">
        <v>15</v>
      </c>
      <c r="BU5" s="5" t="s">
        <v>12</v>
      </c>
      <c r="BV5" s="11" t="s">
        <v>15</v>
      </c>
      <c r="BW5" s="5" t="s">
        <v>12</v>
      </c>
      <c r="BX5" s="11" t="s">
        <v>23</v>
      </c>
      <c r="BY5" s="5" t="s">
        <v>12</v>
      </c>
      <c r="BZ5" s="70" t="s">
        <v>22</v>
      </c>
      <c r="CA5" s="5" t="s">
        <v>12</v>
      </c>
      <c r="CB5" s="11" t="s">
        <v>24</v>
      </c>
      <c r="CC5" s="5"/>
      <c r="CD5" s="51" t="s">
        <v>25</v>
      </c>
      <c r="CE5" s="51" t="s">
        <v>26</v>
      </c>
      <c r="CL5" s="5" t="s">
        <v>12</v>
      </c>
    </row>
    <row r="6" spans="1:100" x14ac:dyDescent="0.2">
      <c r="B6" s="27">
        <f>((+B5/192))</f>
        <v>0.984375</v>
      </c>
      <c r="C6" s="7" t="s">
        <v>27</v>
      </c>
      <c r="D6" s="5"/>
      <c r="E6" s="7" t="s">
        <v>28</v>
      </c>
      <c r="F6" s="7"/>
      <c r="G6" s="7" t="s">
        <v>533</v>
      </c>
      <c r="H6" s="7" t="s">
        <v>29</v>
      </c>
      <c r="I6" s="7" t="s">
        <v>30</v>
      </c>
      <c r="J6" s="7" t="s">
        <v>30</v>
      </c>
      <c r="K6" s="7"/>
      <c r="L6" s="7" t="s">
        <v>31</v>
      </c>
      <c r="M6" s="7" t="s">
        <v>32</v>
      </c>
      <c r="N6" s="7" t="s">
        <v>533</v>
      </c>
      <c r="O6" s="5"/>
      <c r="P6" s="7" t="s">
        <v>33</v>
      </c>
      <c r="Q6" s="7" t="s">
        <v>34</v>
      </c>
      <c r="R6" s="7"/>
      <c r="S6" s="7"/>
      <c r="T6" s="7" t="s">
        <v>32</v>
      </c>
      <c r="U6" s="7" t="s">
        <v>16</v>
      </c>
      <c r="V6" s="5"/>
      <c r="W6" s="7"/>
      <c r="X6" s="7"/>
      <c r="Y6" s="7"/>
      <c r="Z6" s="7"/>
      <c r="AA6" s="7" t="s">
        <v>32</v>
      </c>
      <c r="AB6" s="7"/>
      <c r="AC6" s="5"/>
      <c r="AD6" s="7"/>
      <c r="AE6" s="5"/>
      <c r="AF6" s="7"/>
      <c r="AG6" s="7"/>
      <c r="AH6" s="7"/>
      <c r="AI6" s="7"/>
      <c r="AJ6" s="7"/>
      <c r="AK6" s="5"/>
      <c r="AL6" s="7"/>
      <c r="AM6" s="7"/>
      <c r="AN6" s="7"/>
      <c r="AO6" s="7"/>
      <c r="AP6" s="7"/>
      <c r="AQ6" s="5"/>
      <c r="AR6" s="7" t="s">
        <v>35</v>
      </c>
      <c r="AS6" s="7"/>
      <c r="AT6" s="7"/>
      <c r="AU6" s="7"/>
      <c r="AV6" s="7"/>
      <c r="AW6" s="7"/>
      <c r="AX6" s="7"/>
      <c r="AY6" s="5"/>
      <c r="AZ6" s="7"/>
      <c r="BA6" s="7"/>
      <c r="BB6" s="7"/>
      <c r="BC6" s="7"/>
      <c r="BD6" s="7"/>
      <c r="BE6" s="5"/>
      <c r="BF6" s="7"/>
      <c r="BG6" s="5"/>
      <c r="BH6" s="7" t="s">
        <v>36</v>
      </c>
      <c r="BI6" s="7" t="s">
        <v>36</v>
      </c>
      <c r="BJ6" s="7"/>
      <c r="BK6" s="7" t="s">
        <v>37</v>
      </c>
      <c r="BL6" s="7" t="s">
        <v>37</v>
      </c>
      <c r="BM6" s="7" t="s">
        <v>38</v>
      </c>
      <c r="BN6" s="7" t="s">
        <v>39</v>
      </c>
      <c r="BO6" s="7" t="s">
        <v>40</v>
      </c>
      <c r="BP6" s="7" t="s">
        <v>40</v>
      </c>
      <c r="BQ6" s="7" t="s">
        <v>41</v>
      </c>
      <c r="BR6" s="7" t="s">
        <v>42</v>
      </c>
      <c r="BS6" s="7" t="s">
        <v>32</v>
      </c>
      <c r="BT6" t="s">
        <v>22</v>
      </c>
      <c r="BU6" s="5" t="s">
        <v>12</v>
      </c>
      <c r="BV6" s="7" t="s">
        <v>43</v>
      </c>
      <c r="BW6" s="5" t="s">
        <v>12</v>
      </c>
      <c r="BX6" s="7" t="s">
        <v>44</v>
      </c>
      <c r="BY6" s="5" t="s">
        <v>12</v>
      </c>
      <c r="BZ6" s="70" t="s">
        <v>560</v>
      </c>
      <c r="CA6" s="5" t="s">
        <v>12</v>
      </c>
      <c r="CB6" s="7" t="s">
        <v>45</v>
      </c>
      <c r="CC6" s="5"/>
      <c r="CD6" s="52" t="s">
        <v>46</v>
      </c>
      <c r="CE6" s="52" t="s">
        <v>47</v>
      </c>
      <c r="CL6" s="5" t="s">
        <v>12</v>
      </c>
      <c r="CM6" s="6" t="s">
        <v>48</v>
      </c>
      <c r="CQ6" s="6" t="s">
        <v>49</v>
      </c>
      <c r="CR6" s="6" t="s">
        <v>48</v>
      </c>
      <c r="CV6" s="6" t="s">
        <v>49</v>
      </c>
    </row>
    <row r="7" spans="1:100" x14ac:dyDescent="0.2">
      <c r="C7" s="7" t="s">
        <v>50</v>
      </c>
      <c r="D7" s="5"/>
      <c r="E7" s="7" t="s">
        <v>51</v>
      </c>
      <c r="F7" s="7" t="s">
        <v>52</v>
      </c>
      <c r="G7" s="7" t="s">
        <v>39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14</v>
      </c>
      <c r="N7" s="7" t="s">
        <v>14</v>
      </c>
      <c r="O7" s="5"/>
      <c r="P7" s="7" t="s">
        <v>58</v>
      </c>
      <c r="Q7" s="7" t="s">
        <v>59</v>
      </c>
      <c r="R7" s="7" t="s">
        <v>51</v>
      </c>
      <c r="S7" s="7" t="s">
        <v>60</v>
      </c>
      <c r="T7" s="7" t="s">
        <v>16</v>
      </c>
      <c r="U7" s="7" t="s">
        <v>61</v>
      </c>
      <c r="V7" s="5"/>
      <c r="W7" s="7" t="s">
        <v>62</v>
      </c>
      <c r="X7" s="7" t="s">
        <v>63</v>
      </c>
      <c r="Y7" s="7" t="s">
        <v>64</v>
      </c>
      <c r="Z7" s="7" t="s">
        <v>64</v>
      </c>
      <c r="AA7" s="7" t="s">
        <v>17</v>
      </c>
      <c r="AB7" s="7" t="s">
        <v>17</v>
      </c>
      <c r="AC7" s="5"/>
      <c r="AD7" s="7"/>
      <c r="AE7" s="5"/>
      <c r="AF7" s="7"/>
      <c r="AG7" s="7" t="s">
        <v>65</v>
      </c>
      <c r="AH7" s="7" t="s">
        <v>66</v>
      </c>
      <c r="AI7" s="7"/>
      <c r="AJ7" s="7"/>
      <c r="AK7" s="5"/>
      <c r="AL7" s="7"/>
      <c r="AM7" s="7" t="s">
        <v>65</v>
      </c>
      <c r="AN7" s="7" t="s">
        <v>66</v>
      </c>
      <c r="AO7" s="7"/>
      <c r="AP7" s="7"/>
      <c r="AQ7" s="5"/>
      <c r="AR7" s="7" t="s">
        <v>67</v>
      </c>
      <c r="AS7" s="7"/>
      <c r="AT7" s="7" t="s">
        <v>68</v>
      </c>
      <c r="AU7" s="7" t="s">
        <v>69</v>
      </c>
      <c r="AV7" s="7" t="s">
        <v>66</v>
      </c>
      <c r="AW7" s="7"/>
      <c r="AX7" s="7" t="s">
        <v>70</v>
      </c>
      <c r="AY7" s="5"/>
      <c r="AZ7" s="7" t="s">
        <v>71</v>
      </c>
      <c r="BA7" s="7"/>
      <c r="BB7" s="7"/>
      <c r="BC7" s="7"/>
      <c r="BD7" s="7"/>
      <c r="BE7" s="5"/>
      <c r="BF7" s="7"/>
      <c r="BG7" s="5"/>
      <c r="BH7" s="7" t="s">
        <v>72</v>
      </c>
      <c r="BI7" s="7" t="s">
        <v>72</v>
      </c>
      <c r="BJ7" s="7" t="s">
        <v>73</v>
      </c>
      <c r="BK7" s="7" t="s">
        <v>74</v>
      </c>
      <c r="BL7" s="7"/>
      <c r="BM7" s="7" t="s">
        <v>75</v>
      </c>
      <c r="BN7" s="7" t="s">
        <v>76</v>
      </c>
      <c r="BO7" s="7" t="s">
        <v>75</v>
      </c>
      <c r="BP7" s="7" t="s">
        <v>76</v>
      </c>
      <c r="BQ7" s="7" t="s">
        <v>77</v>
      </c>
      <c r="BR7" s="7" t="s">
        <v>78</v>
      </c>
      <c r="BS7" s="7" t="s">
        <v>529</v>
      </c>
      <c r="BT7" s="7"/>
      <c r="BU7" s="5" t="s">
        <v>12</v>
      </c>
      <c r="BV7" s="7" t="s">
        <v>79</v>
      </c>
      <c r="BW7" s="5" t="s">
        <v>12</v>
      </c>
      <c r="BX7" s="7" t="s">
        <v>80</v>
      </c>
      <c r="BY7" s="5" t="s">
        <v>12</v>
      </c>
      <c r="BZ7" s="70" t="s">
        <v>79</v>
      </c>
      <c r="CA7" s="5" t="s">
        <v>12</v>
      </c>
      <c r="CB7" s="7" t="s">
        <v>27</v>
      </c>
      <c r="CC7" s="5"/>
      <c r="CD7" s="52"/>
      <c r="CE7" s="52"/>
      <c r="CL7" s="5" t="s">
        <v>12</v>
      </c>
      <c r="CM7" s="6" t="s">
        <v>81</v>
      </c>
      <c r="CR7" s="6" t="s">
        <v>82</v>
      </c>
    </row>
    <row r="8" spans="1:100" x14ac:dyDescent="0.2">
      <c r="B8" s="6" t="s">
        <v>83</v>
      </c>
      <c r="C8" s="12" t="s">
        <v>84</v>
      </c>
      <c r="D8" s="5"/>
      <c r="E8" s="12" t="s">
        <v>85</v>
      </c>
      <c r="F8" s="12" t="s">
        <v>61</v>
      </c>
      <c r="G8" s="12" t="s">
        <v>61</v>
      </c>
      <c r="H8" s="12" t="s">
        <v>86</v>
      </c>
      <c r="I8" s="12" t="s">
        <v>87</v>
      </c>
      <c r="J8" s="12" t="s">
        <v>88</v>
      </c>
      <c r="K8" s="12" t="s">
        <v>89</v>
      </c>
      <c r="L8" s="12" t="s">
        <v>89</v>
      </c>
      <c r="M8" s="12" t="s">
        <v>23</v>
      </c>
      <c r="N8" s="12" t="s">
        <v>61</v>
      </c>
      <c r="O8" s="5"/>
      <c r="P8" s="12" t="s">
        <v>90</v>
      </c>
      <c r="Q8" s="12" t="s">
        <v>51</v>
      </c>
      <c r="R8" s="12" t="s">
        <v>91</v>
      </c>
      <c r="S8" s="12" t="s">
        <v>92</v>
      </c>
      <c r="T8" s="12" t="s">
        <v>23</v>
      </c>
      <c r="U8" s="54"/>
      <c r="V8" s="5"/>
      <c r="W8" s="12" t="s">
        <v>93</v>
      </c>
      <c r="X8" s="12" t="s">
        <v>94</v>
      </c>
      <c r="Y8" s="12" t="s">
        <v>95</v>
      </c>
      <c r="Z8" s="12" t="s">
        <v>96</v>
      </c>
      <c r="AA8" s="12" t="s">
        <v>23</v>
      </c>
      <c r="AB8" s="12" t="s">
        <v>61</v>
      </c>
      <c r="AC8" s="5"/>
      <c r="AD8" s="12" t="s">
        <v>61</v>
      </c>
      <c r="AE8" s="5"/>
      <c r="AF8" s="12" t="s">
        <v>97</v>
      </c>
      <c r="AG8" s="12" t="s">
        <v>98</v>
      </c>
      <c r="AH8" s="12" t="s">
        <v>99</v>
      </c>
      <c r="AI8" s="12" t="s">
        <v>22</v>
      </c>
      <c r="AJ8" s="12" t="s">
        <v>18</v>
      </c>
      <c r="AK8" s="5"/>
      <c r="AL8" s="12" t="s">
        <v>97</v>
      </c>
      <c r="AM8" s="12" t="s">
        <v>98</v>
      </c>
      <c r="AN8" s="12" t="s">
        <v>99</v>
      </c>
      <c r="AO8" s="12" t="s">
        <v>22</v>
      </c>
      <c r="AP8" s="12" t="s">
        <v>100</v>
      </c>
      <c r="AQ8" s="5"/>
      <c r="AR8" s="12" t="s">
        <v>101</v>
      </c>
      <c r="AS8" s="12" t="s">
        <v>102</v>
      </c>
      <c r="AT8" s="12" t="s">
        <v>103</v>
      </c>
      <c r="AU8" s="12" t="s">
        <v>104</v>
      </c>
      <c r="AV8" s="12" t="s">
        <v>99</v>
      </c>
      <c r="AW8" s="12" t="s">
        <v>22</v>
      </c>
      <c r="AX8" s="12" t="s">
        <v>105</v>
      </c>
      <c r="AY8" s="5"/>
      <c r="AZ8" s="12" t="s">
        <v>106</v>
      </c>
      <c r="BA8" s="12" t="s">
        <v>107</v>
      </c>
      <c r="BB8" s="12" t="s">
        <v>105</v>
      </c>
      <c r="BC8" s="12" t="s">
        <v>22</v>
      </c>
      <c r="BD8" s="12" t="s">
        <v>21</v>
      </c>
      <c r="BE8" s="5"/>
      <c r="BF8" s="12" t="s">
        <v>108</v>
      </c>
      <c r="BG8" s="5"/>
      <c r="BH8" s="12" t="s">
        <v>106</v>
      </c>
      <c r="BI8" s="12" t="s">
        <v>109</v>
      </c>
      <c r="BJ8" s="12" t="s">
        <v>110</v>
      </c>
      <c r="BK8" s="12" t="s">
        <v>111</v>
      </c>
      <c r="BL8" s="12" t="s">
        <v>112</v>
      </c>
      <c r="BM8" s="12" t="s">
        <v>113</v>
      </c>
      <c r="BN8" s="12" t="s">
        <v>114</v>
      </c>
      <c r="BO8" s="12" t="s">
        <v>113</v>
      </c>
      <c r="BP8" s="12" t="s">
        <v>114</v>
      </c>
      <c r="BQ8" s="12" t="s">
        <v>115</v>
      </c>
      <c r="BR8" s="12" t="s">
        <v>86</v>
      </c>
      <c r="BS8" s="12"/>
      <c r="BT8" s="69"/>
      <c r="BU8" s="77"/>
      <c r="BV8"/>
      <c r="BW8" s="5" t="s">
        <v>12</v>
      </c>
      <c r="BX8" s="12"/>
      <c r="BY8" s="5" t="s">
        <v>12</v>
      </c>
      <c r="BZ8" s="34"/>
      <c r="CA8" s="5" t="s">
        <v>12</v>
      </c>
      <c r="CB8" s="12"/>
      <c r="CC8" s="5"/>
      <c r="CD8" s="53" t="s">
        <v>530</v>
      </c>
      <c r="CE8" s="53" t="s">
        <v>530</v>
      </c>
      <c r="CG8" s="26">
        <v>1</v>
      </c>
      <c r="CH8" s="37" t="s">
        <v>116</v>
      </c>
      <c r="CK8" s="13">
        <f>((+C203))</f>
        <v>41082216.5</v>
      </c>
      <c r="CL8" s="5" t="s">
        <v>12</v>
      </c>
      <c r="CM8" s="6" t="s">
        <v>117</v>
      </c>
      <c r="CQ8" s="5"/>
      <c r="CR8" s="6" t="s">
        <v>118</v>
      </c>
    </row>
    <row r="9" spans="1:100" x14ac:dyDescent="0.2"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  <c r="AB9" s="16"/>
      <c r="AC9" s="15"/>
      <c r="AD9" s="16"/>
      <c r="AE9" s="15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5"/>
      <c r="AR9" s="16"/>
      <c r="AS9" s="16"/>
      <c r="AT9" s="16"/>
      <c r="AU9" s="16"/>
      <c r="AV9" s="16"/>
      <c r="AW9" s="16"/>
      <c r="AX9" s="16"/>
      <c r="AY9" s="15"/>
      <c r="AZ9" s="16"/>
      <c r="BA9" s="16"/>
      <c r="BB9" s="16"/>
      <c r="BC9" s="16"/>
      <c r="BD9" s="16"/>
      <c r="BE9" s="15"/>
      <c r="BF9" s="17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50" t="s">
        <v>12</v>
      </c>
      <c r="BV9" s="16"/>
      <c r="BW9" s="15" t="s">
        <v>12</v>
      </c>
      <c r="BX9" s="18"/>
      <c r="BY9" s="5" t="s">
        <v>12</v>
      </c>
      <c r="BZ9" s="70"/>
      <c r="CA9" s="5" t="s">
        <v>12</v>
      </c>
      <c r="CB9" s="17"/>
      <c r="CC9" s="5"/>
      <c r="CD9" s="66"/>
      <c r="CE9" s="66"/>
      <c r="CK9" s="13"/>
      <c r="CL9" s="5" t="s">
        <v>12</v>
      </c>
      <c r="CM9" s="6" t="s">
        <v>119</v>
      </c>
      <c r="CQ9" s="13">
        <f>((+CK12))</f>
        <v>17347114.91</v>
      </c>
      <c r="CR9" s="6" t="s">
        <v>120</v>
      </c>
      <c r="CV9" s="5"/>
    </row>
    <row r="10" spans="1:100" x14ac:dyDescent="0.2">
      <c r="A10" s="6">
        <f>((IF(OR(BV10&gt;0,BX10&gt;0),1,)))</f>
        <v>1</v>
      </c>
      <c r="B10" s="6" t="s">
        <v>549</v>
      </c>
      <c r="C10" s="19">
        <v>0</v>
      </c>
      <c r="D10" s="20"/>
      <c r="E10" s="21">
        <v>42731</v>
      </c>
      <c r="F10" s="21"/>
      <c r="G10" s="21">
        <v>49.03</v>
      </c>
      <c r="H10" s="21">
        <f>49958+19384.57</f>
        <v>69342.570000000007</v>
      </c>
      <c r="I10" s="21"/>
      <c r="J10" s="21"/>
      <c r="K10" s="21"/>
      <c r="L10" s="21"/>
      <c r="M10" s="21">
        <v>20833.990000000002</v>
      </c>
      <c r="N10" s="19">
        <f>+(SUM(E10:M10))</f>
        <v>132956.59</v>
      </c>
      <c r="O10" s="20"/>
      <c r="P10" s="21">
        <v>58059</v>
      </c>
      <c r="Q10" s="21">
        <v>7059.95</v>
      </c>
      <c r="R10" s="21">
        <v>5645.19</v>
      </c>
      <c r="S10" s="21"/>
      <c r="T10" s="21"/>
      <c r="U10" s="62">
        <f>(SUM(P10:T10))</f>
        <v>70764.14</v>
      </c>
      <c r="V10" s="20"/>
      <c r="W10" s="21"/>
      <c r="X10" s="21"/>
      <c r="Y10" s="21"/>
      <c r="Z10" s="21"/>
      <c r="AA10" s="21"/>
      <c r="AB10" s="19">
        <f>(SUM(W10:AA10))</f>
        <v>0</v>
      </c>
      <c r="AC10" s="20"/>
      <c r="AD10" s="19">
        <f t="shared" ref="AD10:AD42" si="0">(+AB10+U10+N10)</f>
        <v>203720.72999999998</v>
      </c>
      <c r="AE10" s="20"/>
      <c r="AF10" s="21">
        <v>11775</v>
      </c>
      <c r="AG10" s="21"/>
      <c r="AH10" s="21"/>
      <c r="AI10" s="21">
        <v>5844.2</v>
      </c>
      <c r="AJ10" s="19">
        <f>(SUM(AF10:AI10))</f>
        <v>17619.2</v>
      </c>
      <c r="AK10" s="20"/>
      <c r="AL10" s="21"/>
      <c r="AM10" s="21">
        <v>2437.9499999999998</v>
      </c>
      <c r="AN10" s="21">
        <v>800</v>
      </c>
      <c r="AO10" s="21">
        <v>2200.2600000000002</v>
      </c>
      <c r="AP10" s="19">
        <f>(SUM(AL10:AO10))</f>
        <v>5438.21</v>
      </c>
      <c r="AQ10" s="20"/>
      <c r="AR10" s="21">
        <v>10055.25</v>
      </c>
      <c r="AS10" s="21">
        <v>8499</v>
      </c>
      <c r="AT10" s="21">
        <v>23160</v>
      </c>
      <c r="AU10" s="21">
        <v>4680</v>
      </c>
      <c r="AV10" s="21"/>
      <c r="AW10" s="21">
        <v>20795.05</v>
      </c>
      <c r="AX10" s="19">
        <f>(SUM(AR10:AW10))</f>
        <v>67189.3</v>
      </c>
      <c r="AY10" s="20"/>
      <c r="AZ10" s="21">
        <v>55958</v>
      </c>
      <c r="BA10" s="21"/>
      <c r="BB10" s="21">
        <v>2561.77</v>
      </c>
      <c r="BC10" s="21">
        <v>4356.26</v>
      </c>
      <c r="BD10" s="19">
        <f>(SUM(AZ10:BC10))</f>
        <v>62876.03</v>
      </c>
      <c r="BE10" s="20"/>
      <c r="BF10" s="22">
        <v>10205.01</v>
      </c>
      <c r="BG10" s="20"/>
      <c r="BH10" s="21"/>
      <c r="BI10" s="21"/>
      <c r="BJ10" s="21">
        <v>15517.57</v>
      </c>
      <c r="BK10" s="21">
        <v>13062.93</v>
      </c>
      <c r="BL10" s="21"/>
      <c r="BM10" s="21"/>
      <c r="BN10" s="21"/>
      <c r="BO10" s="21"/>
      <c r="BP10" s="21"/>
      <c r="BQ10" s="21"/>
      <c r="BR10" s="21"/>
      <c r="BS10" s="21">
        <v>11812.48</v>
      </c>
      <c r="BT10" s="19">
        <f>((SUM(BH10:BS10)))</f>
        <v>40392.979999999996</v>
      </c>
      <c r="BU10" s="20" t="s">
        <v>12</v>
      </c>
      <c r="BV10" s="19">
        <f>(+BT10+BF10+BD10+AX10+AP10+AJ10)</f>
        <v>203720.73</v>
      </c>
      <c r="BW10" s="20" t="s">
        <v>12</v>
      </c>
      <c r="BX10" s="19">
        <f t="shared" ref="BX10:BX42" si="1">((+AB10+U10+N10)-BV10)</f>
        <v>-2.9103830456733704E-11</v>
      </c>
      <c r="BY10" s="20" t="s">
        <v>12</v>
      </c>
      <c r="BZ10" s="19"/>
      <c r="CA10" s="20" t="s">
        <v>12</v>
      </c>
      <c r="CB10" s="19">
        <f>(+BX10+BZ10+C10)</f>
        <v>-2.9103830456733704E-11</v>
      </c>
      <c r="CC10" s="5"/>
      <c r="CD10" s="72"/>
      <c r="CE10" s="72"/>
      <c r="CG10" s="42"/>
      <c r="CH10" s="6" t="s">
        <v>23</v>
      </c>
      <c r="CK10" s="13"/>
      <c r="CL10" s="5" t="s">
        <v>12</v>
      </c>
      <c r="CM10" s="6" t="s">
        <v>121</v>
      </c>
      <c r="CQ10" s="13">
        <f>(+CK15)</f>
        <v>14819945.049999999</v>
      </c>
      <c r="CR10" s="6" t="s">
        <v>122</v>
      </c>
      <c r="CV10" s="6">
        <f>(+CK64+CK65)</f>
        <v>1255138</v>
      </c>
    </row>
    <row r="11" spans="1:100" x14ac:dyDescent="0.2">
      <c r="A11" s="6">
        <f t="shared" ref="A11:A74" si="2">((IF(OR(BV11&gt;0,BX11&gt;0),1,)))</f>
        <v>1</v>
      </c>
      <c r="B11" s="6" t="s">
        <v>123</v>
      </c>
      <c r="C11" s="19">
        <v>0</v>
      </c>
      <c r="D11" s="20"/>
      <c r="E11" s="21">
        <v>478</v>
      </c>
      <c r="F11" s="21"/>
      <c r="G11" s="21"/>
      <c r="H11" s="21">
        <v>349</v>
      </c>
      <c r="I11" s="21"/>
      <c r="J11" s="21"/>
      <c r="K11" s="21"/>
      <c r="L11" s="21"/>
      <c r="M11" s="21"/>
      <c r="N11" s="19">
        <f t="shared" ref="N11:N74" si="3">+(SUM(E11:M11))</f>
        <v>827</v>
      </c>
      <c r="O11" s="20"/>
      <c r="P11" s="21">
        <v>4431</v>
      </c>
      <c r="Q11" s="21">
        <v>2288</v>
      </c>
      <c r="R11" s="21">
        <v>3288</v>
      </c>
      <c r="S11" s="21"/>
      <c r="T11" s="21"/>
      <c r="U11" s="62">
        <f t="shared" ref="U11:U77" si="4">(SUM(P11:T11))</f>
        <v>10007</v>
      </c>
      <c r="V11" s="20"/>
      <c r="W11" s="21"/>
      <c r="X11" s="21"/>
      <c r="Y11" s="21"/>
      <c r="Z11" s="21"/>
      <c r="AA11" s="21"/>
      <c r="AB11" s="19">
        <f t="shared" ref="AB11:AB77" si="5">(SUM(W11:AA11))</f>
        <v>0</v>
      </c>
      <c r="AC11" s="20"/>
      <c r="AD11" s="19">
        <f t="shared" si="0"/>
        <v>10834</v>
      </c>
      <c r="AE11" s="20"/>
      <c r="AF11" s="21"/>
      <c r="AG11" s="21"/>
      <c r="AH11" s="21"/>
      <c r="AI11" s="21"/>
      <c r="AJ11" s="19">
        <f t="shared" ref="AJ11:AJ77" si="6">(SUM(AF11:AI11))</f>
        <v>0</v>
      </c>
      <c r="AK11" s="20"/>
      <c r="AL11" s="21"/>
      <c r="AM11" s="21"/>
      <c r="AN11" s="21"/>
      <c r="AO11" s="21"/>
      <c r="AP11" s="19">
        <f t="shared" ref="AP11:AP77" si="7">(SUM(AL11:AO11))</f>
        <v>0</v>
      </c>
      <c r="AQ11" s="20"/>
      <c r="AR11" s="21"/>
      <c r="AS11" s="21">
        <v>1258</v>
      </c>
      <c r="AT11" s="21">
        <v>300</v>
      </c>
      <c r="AU11" s="21">
        <v>300</v>
      </c>
      <c r="AV11" s="21"/>
      <c r="AW11" s="21">
        <v>144</v>
      </c>
      <c r="AX11" s="19">
        <f t="shared" ref="AX11:AX77" si="8">(SUM(AR11:AW11))</f>
        <v>2002</v>
      </c>
      <c r="AY11" s="20"/>
      <c r="AZ11" s="21">
        <v>6000</v>
      </c>
      <c r="BA11" s="21"/>
      <c r="BB11" s="21">
        <v>564</v>
      </c>
      <c r="BC11" s="21"/>
      <c r="BD11" s="19">
        <f t="shared" ref="BD11:BD77" si="9">(SUM(AZ11:BC11))</f>
        <v>6564</v>
      </c>
      <c r="BE11" s="20"/>
      <c r="BF11" s="22"/>
      <c r="BG11" s="20"/>
      <c r="BH11" s="21"/>
      <c r="BI11" s="21"/>
      <c r="BJ11" s="21">
        <v>2268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19">
        <f t="shared" ref="BT11:BT76" si="10">((SUM(BH11:BS11)))</f>
        <v>2268</v>
      </c>
      <c r="BU11" s="20" t="s">
        <v>12</v>
      </c>
      <c r="BV11" s="19">
        <f t="shared" ref="BV11:BV42" si="11">(+BT11+BF11+BD11+AX11+AP11+AJ11)</f>
        <v>10834</v>
      </c>
      <c r="BW11" s="20" t="s">
        <v>12</v>
      </c>
      <c r="BX11" s="19">
        <f t="shared" si="1"/>
        <v>0</v>
      </c>
      <c r="BY11" s="20" t="s">
        <v>12</v>
      </c>
      <c r="BZ11" s="19"/>
      <c r="CA11" s="20" t="s">
        <v>12</v>
      </c>
      <c r="CB11" s="19">
        <f t="shared" ref="CB11:CB74" si="12">(+BX11+BZ11+C11)</f>
        <v>0</v>
      </c>
      <c r="CC11" s="5"/>
      <c r="CD11" s="72"/>
      <c r="CE11" s="72"/>
      <c r="CG11" s="2"/>
      <c r="CH11" s="38" t="s">
        <v>124</v>
      </c>
      <c r="CK11" s="13"/>
      <c r="CL11" s="5" t="s">
        <v>12</v>
      </c>
      <c r="CM11" s="6" t="s">
        <v>125</v>
      </c>
      <c r="CQ11" s="23"/>
      <c r="CR11" s="6" t="s">
        <v>126</v>
      </c>
      <c r="CV11" s="6">
        <f>(+CK68)</f>
        <v>3320895.02</v>
      </c>
    </row>
    <row r="12" spans="1:100" x14ac:dyDescent="0.2">
      <c r="A12" s="6">
        <f t="shared" si="2"/>
        <v>1</v>
      </c>
      <c r="B12" s="6" t="s">
        <v>127</v>
      </c>
      <c r="C12" s="19">
        <v>0</v>
      </c>
      <c r="D12" s="20"/>
      <c r="E12" s="21">
        <v>909</v>
      </c>
      <c r="F12" s="21"/>
      <c r="G12" s="21"/>
      <c r="H12" s="21"/>
      <c r="I12" s="21"/>
      <c r="J12" s="21"/>
      <c r="K12" s="21"/>
      <c r="L12" s="21"/>
      <c r="M12" s="21"/>
      <c r="N12" s="19">
        <f t="shared" si="3"/>
        <v>909</v>
      </c>
      <c r="O12" s="20"/>
      <c r="P12" s="21">
        <v>8560</v>
      </c>
      <c r="Q12" s="21"/>
      <c r="R12" s="21">
        <v>6837</v>
      </c>
      <c r="S12" s="21"/>
      <c r="T12" s="21"/>
      <c r="U12" s="62">
        <f t="shared" si="4"/>
        <v>15397</v>
      </c>
      <c r="V12" s="20"/>
      <c r="W12" s="21"/>
      <c r="X12" s="21"/>
      <c r="Y12" s="21"/>
      <c r="Z12" s="21"/>
      <c r="AA12" s="21"/>
      <c r="AB12" s="19">
        <f t="shared" si="5"/>
        <v>0</v>
      </c>
      <c r="AC12" s="20"/>
      <c r="AD12" s="19">
        <f t="shared" si="0"/>
        <v>16306</v>
      </c>
      <c r="AE12" s="20"/>
      <c r="AF12" s="21"/>
      <c r="AG12" s="21">
        <v>46444</v>
      </c>
      <c r="AH12" s="21"/>
      <c r="AI12" s="21"/>
      <c r="AJ12" s="19">
        <f t="shared" si="6"/>
        <v>46444</v>
      </c>
      <c r="AK12" s="20"/>
      <c r="AL12" s="21">
        <v>52022</v>
      </c>
      <c r="AM12" s="21"/>
      <c r="AN12" s="21"/>
      <c r="AO12" s="21"/>
      <c r="AP12" s="19">
        <f t="shared" si="7"/>
        <v>52022</v>
      </c>
      <c r="AQ12" s="20"/>
      <c r="AR12" s="21"/>
      <c r="AS12" s="21">
        <v>891</v>
      </c>
      <c r="AT12" s="21">
        <v>741</v>
      </c>
      <c r="AU12" s="21"/>
      <c r="AV12" s="21"/>
      <c r="AW12" s="21"/>
      <c r="AX12" s="19">
        <f t="shared" si="8"/>
        <v>1632</v>
      </c>
      <c r="AY12" s="20"/>
      <c r="AZ12" s="21"/>
      <c r="BA12" s="21"/>
      <c r="BB12" s="21">
        <v>5128</v>
      </c>
      <c r="BC12" s="21"/>
      <c r="BD12" s="19">
        <f t="shared" si="9"/>
        <v>5128</v>
      </c>
      <c r="BE12" s="20"/>
      <c r="BF12" s="22">
        <v>7036</v>
      </c>
      <c r="BG12" s="20"/>
      <c r="BH12" s="21"/>
      <c r="BI12" s="21"/>
      <c r="BJ12" s="21"/>
      <c r="BK12" s="21"/>
      <c r="BL12" s="21">
        <v>7020</v>
      </c>
      <c r="BM12" s="21"/>
      <c r="BN12" s="21"/>
      <c r="BO12" s="21"/>
      <c r="BP12" s="21"/>
      <c r="BQ12" s="21"/>
      <c r="BR12" s="21"/>
      <c r="BS12" s="21"/>
      <c r="BT12" s="19">
        <f t="shared" si="10"/>
        <v>7020</v>
      </c>
      <c r="BU12" s="20" t="s">
        <v>12</v>
      </c>
      <c r="BV12" s="19">
        <f t="shared" si="11"/>
        <v>119282</v>
      </c>
      <c r="BW12" s="20" t="s">
        <v>12</v>
      </c>
      <c r="BX12" s="19">
        <f t="shared" si="1"/>
        <v>-102976</v>
      </c>
      <c r="BY12" s="20" t="s">
        <v>12</v>
      </c>
      <c r="BZ12" s="19">
        <v>102976</v>
      </c>
      <c r="CA12" s="20" t="s">
        <v>12</v>
      </c>
      <c r="CB12" s="19">
        <f t="shared" si="12"/>
        <v>0</v>
      </c>
      <c r="CC12" s="5"/>
      <c r="CD12" s="72"/>
      <c r="CE12" s="72"/>
      <c r="CG12" s="26">
        <v>2</v>
      </c>
      <c r="CH12" s="6" t="s">
        <v>128</v>
      </c>
      <c r="CK12" s="13">
        <f>((+E203))</f>
        <v>17347114.91</v>
      </c>
      <c r="CL12" s="5" t="s">
        <v>12</v>
      </c>
      <c r="CM12" s="6" t="s">
        <v>129</v>
      </c>
      <c r="CQ12" s="13">
        <v>0</v>
      </c>
      <c r="CR12" s="6" t="s">
        <v>130</v>
      </c>
      <c r="CV12" s="6">
        <f>(+CK50)</f>
        <v>31026645.299999997</v>
      </c>
    </row>
    <row r="13" spans="1:100" x14ac:dyDescent="0.2">
      <c r="A13" s="6">
        <f t="shared" si="2"/>
        <v>1</v>
      </c>
      <c r="B13" s="6" t="s">
        <v>131</v>
      </c>
      <c r="C13" s="19">
        <v>109823.08</v>
      </c>
      <c r="D13" s="20"/>
      <c r="E13" s="21">
        <v>140584.25</v>
      </c>
      <c r="F13" s="21"/>
      <c r="G13" s="21">
        <v>338.74</v>
      </c>
      <c r="H13" s="21"/>
      <c r="I13" s="21"/>
      <c r="J13" s="21"/>
      <c r="K13" s="21"/>
      <c r="L13" s="21"/>
      <c r="M13" s="21">
        <v>165965.04</v>
      </c>
      <c r="N13" s="19">
        <f t="shared" si="3"/>
        <v>306888.03000000003</v>
      </c>
      <c r="O13" s="20"/>
      <c r="P13" s="21">
        <v>136596.89000000001</v>
      </c>
      <c r="Q13" s="21"/>
      <c r="R13" s="21"/>
      <c r="S13" s="21"/>
      <c r="T13" s="21"/>
      <c r="U13" s="62">
        <f t="shared" si="4"/>
        <v>136596.89000000001</v>
      </c>
      <c r="V13" s="20"/>
      <c r="W13" s="21"/>
      <c r="X13" s="21"/>
      <c r="Y13" s="21"/>
      <c r="Z13" s="21"/>
      <c r="AA13" s="21"/>
      <c r="AB13" s="19">
        <f t="shared" si="5"/>
        <v>0</v>
      </c>
      <c r="AC13" s="20"/>
      <c r="AD13" s="19">
        <f t="shared" si="0"/>
        <v>443484.92000000004</v>
      </c>
      <c r="AE13" s="20"/>
      <c r="AF13" s="21">
        <v>36631.089999999997</v>
      </c>
      <c r="AG13" s="21">
        <v>18315.54</v>
      </c>
      <c r="AH13" s="21"/>
      <c r="AI13" s="21"/>
      <c r="AJ13" s="19">
        <f t="shared" si="6"/>
        <v>54946.63</v>
      </c>
      <c r="AK13" s="20"/>
      <c r="AL13" s="21">
        <v>109893.26</v>
      </c>
      <c r="AM13" s="21"/>
      <c r="AN13" s="21"/>
      <c r="AO13" s="21"/>
      <c r="AP13" s="19">
        <f t="shared" si="7"/>
        <v>109893.26</v>
      </c>
      <c r="AQ13" s="20"/>
      <c r="AR13" s="21">
        <v>91577.71</v>
      </c>
      <c r="AS13" s="21">
        <v>18315.54</v>
      </c>
      <c r="AT13" s="21">
        <v>36631.089999999997</v>
      </c>
      <c r="AU13" s="21">
        <v>36631.089999999997</v>
      </c>
      <c r="AV13" s="21"/>
      <c r="AW13" s="21">
        <v>18315.54</v>
      </c>
      <c r="AX13" s="19">
        <f t="shared" si="8"/>
        <v>201470.97</v>
      </c>
      <c r="AY13" s="20"/>
      <c r="AZ13" s="21"/>
      <c r="BA13" s="21"/>
      <c r="BB13" s="21">
        <v>31075.08</v>
      </c>
      <c r="BC13" s="21"/>
      <c r="BD13" s="19">
        <f t="shared" si="9"/>
        <v>31075.08</v>
      </c>
      <c r="BE13" s="20"/>
      <c r="BF13" s="22">
        <v>25871.48</v>
      </c>
      <c r="BG13" s="20"/>
      <c r="BH13" s="21"/>
      <c r="BI13" s="21"/>
      <c r="BJ13" s="21">
        <v>27301.82</v>
      </c>
      <c r="BK13" s="21">
        <v>1983.73</v>
      </c>
      <c r="BL13" s="21"/>
      <c r="BM13" s="21"/>
      <c r="BN13" s="21"/>
      <c r="BO13" s="21"/>
      <c r="BP13" s="21"/>
      <c r="BQ13" s="21"/>
      <c r="BR13" s="21">
        <v>7000</v>
      </c>
      <c r="BS13" s="21">
        <v>378.29</v>
      </c>
      <c r="BT13" s="19">
        <f t="shared" si="10"/>
        <v>36663.840000000004</v>
      </c>
      <c r="BU13" s="20" t="s">
        <v>12</v>
      </c>
      <c r="BV13" s="19">
        <f t="shared" si="11"/>
        <v>459921.26</v>
      </c>
      <c r="BW13" s="20" t="s">
        <v>12</v>
      </c>
      <c r="BX13" s="19">
        <f t="shared" si="1"/>
        <v>-16436.339999999967</v>
      </c>
      <c r="BY13" s="20" t="s">
        <v>12</v>
      </c>
      <c r="BZ13" s="19"/>
      <c r="CA13" s="20" t="s">
        <v>12</v>
      </c>
      <c r="CB13" s="19">
        <f t="shared" si="12"/>
        <v>93386.740000000034</v>
      </c>
      <c r="CC13" s="5"/>
      <c r="CD13" s="72"/>
      <c r="CE13" s="72"/>
      <c r="CG13" s="26">
        <v>3</v>
      </c>
      <c r="CH13" s="6" t="s">
        <v>132</v>
      </c>
      <c r="CK13" s="13">
        <f>((+F203))</f>
        <v>131762.68</v>
      </c>
      <c r="CL13" s="5" t="s">
        <v>12</v>
      </c>
      <c r="CM13" s="6" t="s">
        <v>133</v>
      </c>
      <c r="CQ13" s="13">
        <f>(+CK19)</f>
        <v>279158.92000000004</v>
      </c>
      <c r="CR13" s="6" t="s">
        <v>134</v>
      </c>
      <c r="CV13" s="6">
        <f>((SUM(CV9:CV12)))</f>
        <v>35602678.319999993</v>
      </c>
    </row>
    <row r="14" spans="1:100" x14ac:dyDescent="0.2">
      <c r="A14" s="6">
        <f t="shared" si="2"/>
        <v>1</v>
      </c>
      <c r="B14" s="6" t="s">
        <v>135</v>
      </c>
      <c r="C14" s="19">
        <v>2822805.89</v>
      </c>
      <c r="D14" s="20"/>
      <c r="E14" s="21"/>
      <c r="F14" s="21"/>
      <c r="G14" s="21">
        <v>117189.15</v>
      </c>
      <c r="H14" s="21"/>
      <c r="I14" s="21"/>
      <c r="J14" s="21"/>
      <c r="K14" s="21"/>
      <c r="L14" s="21"/>
      <c r="M14" s="21">
        <v>338713</v>
      </c>
      <c r="N14" s="19">
        <f t="shared" si="3"/>
        <v>455902.15</v>
      </c>
      <c r="O14" s="20"/>
      <c r="P14" s="21">
        <v>463158.89</v>
      </c>
      <c r="Q14" s="21"/>
      <c r="R14" s="21"/>
      <c r="S14" s="21"/>
      <c r="T14" s="21"/>
      <c r="U14" s="62">
        <f t="shared" si="4"/>
        <v>463158.89</v>
      </c>
      <c r="V14" s="20"/>
      <c r="W14" s="21"/>
      <c r="X14" s="21"/>
      <c r="Y14" s="21"/>
      <c r="Z14" s="21"/>
      <c r="AA14" s="21"/>
      <c r="AB14" s="19">
        <f t="shared" si="5"/>
        <v>0</v>
      </c>
      <c r="AC14" s="20"/>
      <c r="AD14" s="19">
        <f t="shared" si="0"/>
        <v>919061.04</v>
      </c>
      <c r="AE14" s="20"/>
      <c r="AF14" s="21"/>
      <c r="AG14" s="21"/>
      <c r="AH14" s="21"/>
      <c r="AI14" s="21">
        <v>78939.8</v>
      </c>
      <c r="AJ14" s="19">
        <f t="shared" si="6"/>
        <v>78939.8</v>
      </c>
      <c r="AK14" s="20"/>
      <c r="AL14" s="21"/>
      <c r="AM14" s="21"/>
      <c r="AN14" s="21">
        <v>21920</v>
      </c>
      <c r="AO14" s="21"/>
      <c r="AP14" s="19">
        <f t="shared" si="7"/>
        <v>21920</v>
      </c>
      <c r="AQ14" s="20"/>
      <c r="AR14" s="21">
        <v>179210.64</v>
      </c>
      <c r="AS14" s="21">
        <v>3051.57</v>
      </c>
      <c r="AT14" s="21">
        <v>60275.15</v>
      </c>
      <c r="AU14" s="21"/>
      <c r="AV14" s="21"/>
      <c r="AW14" s="21">
        <v>111774.79</v>
      </c>
      <c r="AX14" s="19">
        <f t="shared" si="8"/>
        <v>354312.15</v>
      </c>
      <c r="AY14" s="20"/>
      <c r="AZ14" s="21"/>
      <c r="BA14" s="21"/>
      <c r="BB14" s="21">
        <v>27834.36</v>
      </c>
      <c r="BC14" s="21">
        <v>6506.66</v>
      </c>
      <c r="BD14" s="19">
        <f t="shared" si="9"/>
        <v>34341.020000000004</v>
      </c>
      <c r="BE14" s="20"/>
      <c r="BF14" s="22">
        <v>14722.09</v>
      </c>
      <c r="BG14" s="20"/>
      <c r="BH14" s="21"/>
      <c r="BI14" s="21"/>
      <c r="BJ14" s="21">
        <v>36921.589999999997</v>
      </c>
      <c r="BK14" s="21">
        <v>2137</v>
      </c>
      <c r="BL14" s="21"/>
      <c r="BM14" s="21"/>
      <c r="BN14" s="21"/>
      <c r="BO14" s="21"/>
      <c r="BP14" s="21"/>
      <c r="BQ14" s="21"/>
      <c r="BR14" s="21"/>
      <c r="BS14" s="21">
        <v>8707.76</v>
      </c>
      <c r="BT14" s="19">
        <f t="shared" si="10"/>
        <v>47766.35</v>
      </c>
      <c r="BU14" s="20" t="s">
        <v>12</v>
      </c>
      <c r="BV14" s="19">
        <f t="shared" si="11"/>
        <v>552001.41</v>
      </c>
      <c r="BW14" s="20" t="s">
        <v>12</v>
      </c>
      <c r="BX14" s="19">
        <f t="shared" si="1"/>
        <v>367059.63</v>
      </c>
      <c r="BY14" s="20" t="s">
        <v>12</v>
      </c>
      <c r="BZ14" s="87">
        <v>134</v>
      </c>
      <c r="CA14" s="20" t="s">
        <v>12</v>
      </c>
      <c r="CB14" s="19">
        <f t="shared" si="12"/>
        <v>3189999.52</v>
      </c>
      <c r="CC14" s="5"/>
      <c r="CD14" s="72">
        <v>3190000</v>
      </c>
      <c r="CE14" s="72"/>
      <c r="CG14" s="26">
        <v>4</v>
      </c>
      <c r="CH14" s="6" t="s">
        <v>136</v>
      </c>
      <c r="CK14" s="13">
        <f>((+G203))</f>
        <v>615008.72999999986</v>
      </c>
      <c r="CL14" s="5" t="s">
        <v>12</v>
      </c>
      <c r="CM14" s="6" t="s">
        <v>137</v>
      </c>
      <c r="CQ14" s="13">
        <f>(+CK13+CK14+CK18)</f>
        <v>4385872.8499999996</v>
      </c>
      <c r="CR14" s="6" t="s">
        <v>138</v>
      </c>
      <c r="CV14" s="5"/>
    </row>
    <row r="15" spans="1:100" x14ac:dyDescent="0.2">
      <c r="A15" s="6">
        <f t="shared" si="2"/>
        <v>1</v>
      </c>
      <c r="B15" s="6" t="s">
        <v>139</v>
      </c>
      <c r="C15" s="19">
        <v>0</v>
      </c>
      <c r="D15" s="20"/>
      <c r="E15" s="21">
        <v>76913</v>
      </c>
      <c r="F15" s="21"/>
      <c r="G15" s="21">
        <v>144</v>
      </c>
      <c r="H15" s="21">
        <v>3259</v>
      </c>
      <c r="I15" s="21"/>
      <c r="J15" s="21"/>
      <c r="K15" s="21"/>
      <c r="L15" s="21"/>
      <c r="M15" s="21">
        <v>10380</v>
      </c>
      <c r="N15" s="19">
        <f t="shared" si="3"/>
        <v>90696</v>
      </c>
      <c r="O15" s="20"/>
      <c r="P15" s="21">
        <v>32798</v>
      </c>
      <c r="Q15" s="21"/>
      <c r="R15" s="21"/>
      <c r="S15" s="21"/>
      <c r="T15" s="21"/>
      <c r="U15" s="62">
        <f t="shared" si="4"/>
        <v>32798</v>
      </c>
      <c r="V15" s="20"/>
      <c r="W15" s="21"/>
      <c r="X15" s="21"/>
      <c r="Y15" s="21"/>
      <c r="Z15" s="21"/>
      <c r="AA15" s="21"/>
      <c r="AB15" s="19">
        <f t="shared" si="5"/>
        <v>0</v>
      </c>
      <c r="AC15" s="20"/>
      <c r="AD15" s="19">
        <f t="shared" si="0"/>
        <v>123494</v>
      </c>
      <c r="AE15" s="20"/>
      <c r="AF15" s="21"/>
      <c r="AG15" s="21"/>
      <c r="AH15" s="21"/>
      <c r="AI15" s="21"/>
      <c r="AJ15" s="19">
        <f t="shared" si="6"/>
        <v>0</v>
      </c>
      <c r="AK15" s="20"/>
      <c r="AL15" s="21"/>
      <c r="AM15" s="21"/>
      <c r="AN15" s="21"/>
      <c r="AO15" s="21"/>
      <c r="AP15" s="19">
        <f t="shared" si="7"/>
        <v>0</v>
      </c>
      <c r="AQ15" s="20"/>
      <c r="AR15" s="21">
        <v>3266</v>
      </c>
      <c r="AS15" s="21"/>
      <c r="AT15" s="21">
        <v>3033</v>
      </c>
      <c r="AU15" s="21">
        <v>3066</v>
      </c>
      <c r="AV15" s="21"/>
      <c r="AW15" s="21">
        <v>56604</v>
      </c>
      <c r="AX15" s="19">
        <f t="shared" si="8"/>
        <v>65969</v>
      </c>
      <c r="AY15" s="20"/>
      <c r="AZ15" s="21"/>
      <c r="BA15" s="21">
        <v>18006</v>
      </c>
      <c r="BB15" s="21">
        <v>9278</v>
      </c>
      <c r="BC15" s="21">
        <v>7610</v>
      </c>
      <c r="BD15" s="19">
        <f t="shared" si="9"/>
        <v>34894</v>
      </c>
      <c r="BE15" s="20"/>
      <c r="BF15" s="22"/>
      <c r="BG15" s="20"/>
      <c r="BH15" s="21"/>
      <c r="BI15" s="21"/>
      <c r="BJ15" s="21">
        <v>18631</v>
      </c>
      <c r="BK15" s="21">
        <v>4000</v>
      </c>
      <c r="BL15" s="21"/>
      <c r="BM15" s="21"/>
      <c r="BN15" s="21"/>
      <c r="BO15" s="21"/>
      <c r="BP15" s="21"/>
      <c r="BQ15" s="21"/>
      <c r="BR15" s="21"/>
      <c r="BS15" s="21"/>
      <c r="BT15" s="19">
        <f t="shared" si="10"/>
        <v>22631</v>
      </c>
      <c r="BU15" s="20" t="s">
        <v>12</v>
      </c>
      <c r="BV15" s="19">
        <f t="shared" si="11"/>
        <v>123494</v>
      </c>
      <c r="BW15" s="20" t="s">
        <v>12</v>
      </c>
      <c r="BX15" s="19">
        <f t="shared" si="1"/>
        <v>0</v>
      </c>
      <c r="BY15" s="20" t="s">
        <v>12</v>
      </c>
      <c r="BZ15" s="19"/>
      <c r="CA15" s="20" t="s">
        <v>12</v>
      </c>
      <c r="CB15" s="19">
        <f t="shared" si="12"/>
        <v>0</v>
      </c>
      <c r="CC15" s="5"/>
      <c r="CD15" s="72"/>
      <c r="CE15" s="72"/>
      <c r="CG15" s="26">
        <v>5</v>
      </c>
      <c r="CH15" s="6" t="s">
        <v>140</v>
      </c>
      <c r="CK15" s="13">
        <f>((+H203))</f>
        <v>14819945.049999999</v>
      </c>
      <c r="CL15" s="5" t="s">
        <v>12</v>
      </c>
      <c r="CM15" s="6" t="s">
        <v>141</v>
      </c>
      <c r="CQ15" s="13">
        <f>(+CK20)</f>
        <v>20605629.319999993</v>
      </c>
      <c r="CR15" s="6" t="s">
        <v>142</v>
      </c>
      <c r="CV15" s="6">
        <f>(+CK52+CK53+CK55+CK56+CK57+CK59+CK60+CK61+CK62+CK66)</f>
        <v>41465491.603999995</v>
      </c>
    </row>
    <row r="16" spans="1:100" x14ac:dyDescent="0.2">
      <c r="A16" s="6">
        <f t="shared" si="2"/>
        <v>1</v>
      </c>
      <c r="B16" s="6" t="s">
        <v>143</v>
      </c>
      <c r="C16" s="19">
        <v>0</v>
      </c>
      <c r="D16" s="20"/>
      <c r="E16" s="21">
        <v>210.8</v>
      </c>
      <c r="F16" s="21"/>
      <c r="G16" s="21"/>
      <c r="H16" s="21"/>
      <c r="I16" s="21"/>
      <c r="J16" s="21"/>
      <c r="K16" s="21"/>
      <c r="L16" s="21"/>
      <c r="M16" s="21"/>
      <c r="N16" s="19">
        <f t="shared" si="3"/>
        <v>210.8</v>
      </c>
      <c r="O16" s="20"/>
      <c r="P16" s="21">
        <v>10742.44</v>
      </c>
      <c r="Q16" s="21"/>
      <c r="R16" s="21"/>
      <c r="S16" s="21"/>
      <c r="T16" s="21"/>
      <c r="U16" s="62">
        <f t="shared" si="4"/>
        <v>10742.44</v>
      </c>
      <c r="V16" s="20"/>
      <c r="W16" s="21"/>
      <c r="X16" s="21"/>
      <c r="Y16" s="21"/>
      <c r="Z16" s="21"/>
      <c r="AA16" s="21"/>
      <c r="AB16" s="19">
        <f t="shared" si="5"/>
        <v>0</v>
      </c>
      <c r="AC16" s="20"/>
      <c r="AD16" s="19">
        <f t="shared" si="0"/>
        <v>10953.24</v>
      </c>
      <c r="AE16" s="20"/>
      <c r="AF16" s="21"/>
      <c r="AG16" s="21"/>
      <c r="AH16" s="21"/>
      <c r="AI16" s="21">
        <v>864.28</v>
      </c>
      <c r="AJ16" s="19">
        <f t="shared" si="6"/>
        <v>864.28</v>
      </c>
      <c r="AK16" s="20"/>
      <c r="AL16" s="21"/>
      <c r="AM16" s="21"/>
      <c r="AN16" s="21"/>
      <c r="AO16" s="21"/>
      <c r="AP16" s="19">
        <f t="shared" si="7"/>
        <v>0</v>
      </c>
      <c r="AQ16" s="20"/>
      <c r="AR16" s="21"/>
      <c r="AS16" s="21">
        <v>1824</v>
      </c>
      <c r="AT16" s="21"/>
      <c r="AU16" s="21"/>
      <c r="AV16" s="21"/>
      <c r="AW16" s="21"/>
      <c r="AX16" s="19">
        <f t="shared" si="8"/>
        <v>1824</v>
      </c>
      <c r="AY16" s="20"/>
      <c r="AZ16" s="21"/>
      <c r="BA16" s="21"/>
      <c r="BB16" s="21">
        <v>2439.5300000000002</v>
      </c>
      <c r="BC16" s="21"/>
      <c r="BD16" s="19">
        <f t="shared" si="9"/>
        <v>2439.5300000000002</v>
      </c>
      <c r="BE16" s="20"/>
      <c r="BF16" s="22">
        <v>530.84</v>
      </c>
      <c r="BG16" s="20"/>
      <c r="BH16" s="21"/>
      <c r="BI16" s="21"/>
      <c r="BJ16" s="21">
        <v>3341.35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19">
        <f t="shared" si="10"/>
        <v>3341.35</v>
      </c>
      <c r="BU16" s="20" t="s">
        <v>12</v>
      </c>
      <c r="BV16" s="19">
        <f t="shared" si="11"/>
        <v>9000</v>
      </c>
      <c r="BW16" s="20" t="s">
        <v>12</v>
      </c>
      <c r="BX16" s="19">
        <f t="shared" si="1"/>
        <v>1953.2399999999998</v>
      </c>
      <c r="BY16" s="20" t="s">
        <v>12</v>
      </c>
      <c r="BZ16" s="19"/>
      <c r="CA16" s="20" t="s">
        <v>12</v>
      </c>
      <c r="CB16" s="19">
        <f t="shared" si="12"/>
        <v>1953.2399999999998</v>
      </c>
      <c r="CC16" s="5"/>
      <c r="CD16" s="72"/>
      <c r="CE16" s="72">
        <v>1953</v>
      </c>
      <c r="CG16" s="26">
        <v>6</v>
      </c>
      <c r="CH16" s="6" t="s">
        <v>144</v>
      </c>
      <c r="CK16" s="13">
        <f>((+I203))</f>
        <v>1254852</v>
      </c>
      <c r="CL16" s="5" t="s">
        <v>12</v>
      </c>
      <c r="CM16" s="6" t="s">
        <v>145</v>
      </c>
      <c r="CQ16" s="23" t="s">
        <v>84</v>
      </c>
      <c r="CR16" s="6" t="s">
        <v>146</v>
      </c>
      <c r="CV16" s="6">
        <f>(+CK54)</f>
        <v>3388490.1799999997</v>
      </c>
    </row>
    <row r="17" spans="1:100" x14ac:dyDescent="0.2">
      <c r="A17" s="6">
        <f t="shared" si="2"/>
        <v>1</v>
      </c>
      <c r="B17" s="6" t="s">
        <v>147</v>
      </c>
      <c r="C17" s="19">
        <v>197279</v>
      </c>
      <c r="D17" s="20"/>
      <c r="E17" s="21">
        <v>87034</v>
      </c>
      <c r="F17" s="21"/>
      <c r="G17" s="21">
        <v>338</v>
      </c>
      <c r="H17" s="21"/>
      <c r="I17" s="21"/>
      <c r="J17" s="21"/>
      <c r="K17" s="21"/>
      <c r="L17" s="21"/>
      <c r="M17" s="21">
        <v>5835</v>
      </c>
      <c r="N17" s="19">
        <f t="shared" si="3"/>
        <v>93207</v>
      </c>
      <c r="O17" s="20"/>
      <c r="P17" s="21">
        <v>36021</v>
      </c>
      <c r="Q17" s="21"/>
      <c r="R17" s="21"/>
      <c r="S17" s="21"/>
      <c r="T17" s="21"/>
      <c r="U17" s="62">
        <f t="shared" si="4"/>
        <v>36021</v>
      </c>
      <c r="V17" s="20"/>
      <c r="W17" s="21"/>
      <c r="X17" s="21"/>
      <c r="Y17" s="21"/>
      <c r="Z17" s="21"/>
      <c r="AA17" s="21"/>
      <c r="AB17" s="19">
        <f t="shared" si="5"/>
        <v>0</v>
      </c>
      <c r="AC17" s="20"/>
      <c r="AD17" s="19">
        <f t="shared" si="0"/>
        <v>129228</v>
      </c>
      <c r="AE17" s="20"/>
      <c r="AF17" s="21"/>
      <c r="AG17" s="21"/>
      <c r="AH17" s="21"/>
      <c r="AI17" s="21"/>
      <c r="AJ17" s="19">
        <f t="shared" si="6"/>
        <v>0</v>
      </c>
      <c r="AK17" s="20"/>
      <c r="AL17" s="21"/>
      <c r="AM17" s="21"/>
      <c r="AN17" s="21">
        <v>585</v>
      </c>
      <c r="AO17" s="21"/>
      <c r="AP17" s="19">
        <f t="shared" si="7"/>
        <v>585</v>
      </c>
      <c r="AQ17" s="20"/>
      <c r="AR17" s="21"/>
      <c r="AS17" s="21">
        <v>20117</v>
      </c>
      <c r="AT17" s="21">
        <v>7005</v>
      </c>
      <c r="AU17" s="21"/>
      <c r="AV17" s="21"/>
      <c r="AW17" s="21">
        <v>63702</v>
      </c>
      <c r="AX17" s="19">
        <f t="shared" si="8"/>
        <v>90824</v>
      </c>
      <c r="AY17" s="20"/>
      <c r="AZ17" s="21"/>
      <c r="BA17" s="21">
        <v>16834</v>
      </c>
      <c r="BB17" s="21">
        <v>5152</v>
      </c>
      <c r="BC17" s="21"/>
      <c r="BD17" s="19">
        <f t="shared" si="9"/>
        <v>21986</v>
      </c>
      <c r="BE17" s="20"/>
      <c r="BF17" s="22"/>
      <c r="BG17" s="20"/>
      <c r="BH17" s="21"/>
      <c r="BI17" s="21"/>
      <c r="BJ17" s="21">
        <v>13559</v>
      </c>
      <c r="BK17" s="21">
        <v>2274</v>
      </c>
      <c r="BL17" s="21"/>
      <c r="BM17" s="21"/>
      <c r="BN17" s="21"/>
      <c r="BO17" s="21"/>
      <c r="BP17" s="21"/>
      <c r="BQ17" s="21"/>
      <c r="BR17" s="21"/>
      <c r="BS17" s="21"/>
      <c r="BT17" s="19">
        <f t="shared" si="10"/>
        <v>15833</v>
      </c>
      <c r="BU17" s="20" t="s">
        <v>12</v>
      </c>
      <c r="BV17" s="19">
        <f t="shared" si="11"/>
        <v>129228</v>
      </c>
      <c r="BW17" s="20" t="s">
        <v>12</v>
      </c>
      <c r="BX17" s="19">
        <f t="shared" si="1"/>
        <v>0</v>
      </c>
      <c r="BY17" s="20" t="s">
        <v>12</v>
      </c>
      <c r="BZ17" s="19"/>
      <c r="CA17" s="20" t="s">
        <v>12</v>
      </c>
      <c r="CB17" s="19">
        <f t="shared" si="12"/>
        <v>197279</v>
      </c>
      <c r="CC17" s="5"/>
      <c r="CD17" s="72">
        <v>103000</v>
      </c>
      <c r="CE17" s="72">
        <v>94279</v>
      </c>
      <c r="CG17" s="26">
        <v>7</v>
      </c>
      <c r="CH17" s="6" t="s">
        <v>148</v>
      </c>
      <c r="CK17" s="13">
        <f>((+J203))</f>
        <v>1200</v>
      </c>
      <c r="CL17" s="5" t="s">
        <v>12</v>
      </c>
      <c r="CM17" s="6" t="s">
        <v>149</v>
      </c>
      <c r="CQ17" s="13">
        <f>(+CK16)</f>
        <v>1254852</v>
      </c>
      <c r="CR17" s="6" t="s">
        <v>150</v>
      </c>
      <c r="CV17" s="6">
        <f>((SUM(CV15:CV16)))</f>
        <v>44853981.783999994</v>
      </c>
    </row>
    <row r="18" spans="1:100" x14ac:dyDescent="0.2">
      <c r="A18" s="6">
        <f t="shared" si="2"/>
        <v>1</v>
      </c>
      <c r="B18" s="6" t="s">
        <v>151</v>
      </c>
      <c r="C18" s="19">
        <v>3885.99</v>
      </c>
      <c r="D18" s="20"/>
      <c r="E18" s="21">
        <v>41721.29</v>
      </c>
      <c r="F18" s="21"/>
      <c r="G18" s="21">
        <v>3298.2</v>
      </c>
      <c r="H18" s="21"/>
      <c r="I18" s="21"/>
      <c r="J18" s="21"/>
      <c r="K18" s="21"/>
      <c r="L18" s="21"/>
      <c r="M18" s="21"/>
      <c r="N18" s="19">
        <f t="shared" si="3"/>
        <v>45019.49</v>
      </c>
      <c r="O18" s="20"/>
      <c r="P18" s="21">
        <v>23123.63</v>
      </c>
      <c r="Q18" s="21">
        <v>7178.86</v>
      </c>
      <c r="R18" s="21">
        <v>20327.14</v>
      </c>
      <c r="S18" s="21"/>
      <c r="T18" s="21"/>
      <c r="U18" s="62">
        <f t="shared" si="4"/>
        <v>50629.630000000005</v>
      </c>
      <c r="V18" s="20"/>
      <c r="W18" s="21"/>
      <c r="X18" s="21"/>
      <c r="Y18" s="21"/>
      <c r="Z18" s="21"/>
      <c r="AA18" s="21"/>
      <c r="AB18" s="19">
        <f t="shared" si="5"/>
        <v>0</v>
      </c>
      <c r="AC18" s="20"/>
      <c r="AD18" s="19">
        <f t="shared" si="0"/>
        <v>95649.12</v>
      </c>
      <c r="AE18" s="20"/>
      <c r="AF18" s="21"/>
      <c r="AG18" s="21"/>
      <c r="AH18" s="21"/>
      <c r="AI18" s="21"/>
      <c r="AJ18" s="19">
        <f t="shared" si="6"/>
        <v>0</v>
      </c>
      <c r="AK18" s="20"/>
      <c r="AL18" s="21"/>
      <c r="AM18" s="21"/>
      <c r="AN18" s="21"/>
      <c r="AO18" s="21"/>
      <c r="AP18" s="19">
        <f t="shared" si="7"/>
        <v>0</v>
      </c>
      <c r="AQ18" s="20"/>
      <c r="AR18" s="21"/>
      <c r="AS18" s="21"/>
      <c r="AT18" s="21"/>
      <c r="AU18" s="21"/>
      <c r="AV18" s="21"/>
      <c r="AW18" s="21">
        <v>17494</v>
      </c>
      <c r="AX18" s="19">
        <f t="shared" si="8"/>
        <v>17494</v>
      </c>
      <c r="AY18" s="20"/>
      <c r="AZ18" s="21"/>
      <c r="BA18" s="21"/>
      <c r="BB18" s="21">
        <v>13933</v>
      </c>
      <c r="BC18" s="21"/>
      <c r="BD18" s="19">
        <f t="shared" si="9"/>
        <v>13933</v>
      </c>
      <c r="BE18" s="20"/>
      <c r="BF18" s="22">
        <v>21832</v>
      </c>
      <c r="BG18" s="20"/>
      <c r="BH18" s="21"/>
      <c r="BI18" s="21"/>
      <c r="BJ18" s="21">
        <v>8713.5290000000005</v>
      </c>
      <c r="BK18" s="21">
        <v>4498.25</v>
      </c>
      <c r="BL18" s="21"/>
      <c r="BM18" s="21"/>
      <c r="BN18" s="21"/>
      <c r="BO18" s="21"/>
      <c r="BP18" s="21"/>
      <c r="BQ18" s="21"/>
      <c r="BR18" s="21"/>
      <c r="BS18" s="21"/>
      <c r="BT18" s="19">
        <f t="shared" si="10"/>
        <v>13211.779</v>
      </c>
      <c r="BU18" s="20" t="s">
        <v>12</v>
      </c>
      <c r="BV18" s="19">
        <f t="shared" si="11"/>
        <v>66470.77900000001</v>
      </c>
      <c r="BW18" s="20" t="s">
        <v>12</v>
      </c>
      <c r="BX18" s="19">
        <f t="shared" si="1"/>
        <v>29178.340999999986</v>
      </c>
      <c r="BY18" s="20" t="s">
        <v>12</v>
      </c>
      <c r="BZ18" s="19"/>
      <c r="CA18" s="20" t="s">
        <v>12</v>
      </c>
      <c r="CB18" s="19">
        <f t="shared" si="12"/>
        <v>33064.330999999984</v>
      </c>
      <c r="CC18" s="5"/>
      <c r="CD18" s="72">
        <v>40000</v>
      </c>
      <c r="CE18" s="72"/>
      <c r="CG18" s="26">
        <v>8</v>
      </c>
      <c r="CH18" s="6" t="s">
        <v>152</v>
      </c>
      <c r="CK18" s="13">
        <f>((+K203))</f>
        <v>3639101.4399999999</v>
      </c>
      <c r="CL18" s="5" t="s">
        <v>12</v>
      </c>
      <c r="CM18" s="6" t="s">
        <v>153</v>
      </c>
      <c r="CQ18" s="13">
        <f>(+CK17)</f>
        <v>1200</v>
      </c>
      <c r="CR18" s="6" t="s">
        <v>154</v>
      </c>
      <c r="CV18" s="31">
        <f>(+CK44+CK67)</f>
        <v>9351235.7099999972</v>
      </c>
    </row>
    <row r="19" spans="1:100" x14ac:dyDescent="0.2">
      <c r="A19" s="6">
        <f t="shared" si="2"/>
        <v>1</v>
      </c>
      <c r="B19" s="6" t="s">
        <v>155</v>
      </c>
      <c r="C19" s="19">
        <v>66</v>
      </c>
      <c r="D19" s="20"/>
      <c r="E19" s="21">
        <v>246</v>
      </c>
      <c r="F19" s="21"/>
      <c r="G19" s="21"/>
      <c r="H19" s="21"/>
      <c r="I19" s="21"/>
      <c r="J19" s="21"/>
      <c r="K19" s="21"/>
      <c r="L19" s="21"/>
      <c r="M19" s="21"/>
      <c r="N19" s="19">
        <f t="shared" si="3"/>
        <v>246</v>
      </c>
      <c r="O19" s="20"/>
      <c r="P19" s="21">
        <v>839</v>
      </c>
      <c r="Q19" s="21">
        <v>296</v>
      </c>
      <c r="R19" s="21">
        <v>518</v>
      </c>
      <c r="S19" s="21"/>
      <c r="T19" s="21"/>
      <c r="U19" s="62">
        <f t="shared" si="4"/>
        <v>1653</v>
      </c>
      <c r="V19" s="20"/>
      <c r="W19" s="21"/>
      <c r="X19" s="21"/>
      <c r="Y19" s="21"/>
      <c r="Z19" s="21"/>
      <c r="AA19" s="21"/>
      <c r="AB19" s="19">
        <f t="shared" si="5"/>
        <v>0</v>
      </c>
      <c r="AC19" s="20"/>
      <c r="AD19" s="19">
        <f t="shared" si="0"/>
        <v>1899</v>
      </c>
      <c r="AE19" s="20"/>
      <c r="AF19" s="21"/>
      <c r="AG19" s="21"/>
      <c r="AH19" s="21"/>
      <c r="AI19" s="21"/>
      <c r="AJ19" s="19">
        <f t="shared" si="6"/>
        <v>0</v>
      </c>
      <c r="AK19" s="20"/>
      <c r="AL19" s="21"/>
      <c r="AM19" s="21"/>
      <c r="AN19" s="21"/>
      <c r="AO19" s="21"/>
      <c r="AP19" s="19">
        <f t="shared" si="7"/>
        <v>0</v>
      </c>
      <c r="AQ19" s="20"/>
      <c r="AR19" s="21"/>
      <c r="AS19" s="21"/>
      <c r="AT19" s="21"/>
      <c r="AU19" s="21"/>
      <c r="AV19" s="21"/>
      <c r="AW19" s="21"/>
      <c r="AX19" s="19">
        <f t="shared" si="8"/>
        <v>0</v>
      </c>
      <c r="AY19" s="20"/>
      <c r="AZ19" s="21"/>
      <c r="BA19" s="21"/>
      <c r="BB19" s="21"/>
      <c r="BC19" s="21"/>
      <c r="BD19" s="19">
        <f t="shared" si="9"/>
        <v>0</v>
      </c>
      <c r="BE19" s="20"/>
      <c r="BF19" s="22"/>
      <c r="BG19" s="20"/>
      <c r="BH19" s="21"/>
      <c r="BI19" s="21"/>
      <c r="BJ19" s="21">
        <v>901</v>
      </c>
      <c r="BK19" s="21"/>
      <c r="BL19" s="21"/>
      <c r="BM19" s="21"/>
      <c r="BN19" s="21"/>
      <c r="BO19" s="21"/>
      <c r="BP19" s="21"/>
      <c r="BQ19" s="21">
        <v>632</v>
      </c>
      <c r="BR19" s="21"/>
      <c r="BS19" s="21"/>
      <c r="BT19" s="19">
        <f t="shared" si="10"/>
        <v>1533</v>
      </c>
      <c r="BU19" s="20" t="s">
        <v>12</v>
      </c>
      <c r="BV19" s="19">
        <f t="shared" si="11"/>
        <v>1533</v>
      </c>
      <c r="BW19" s="20" t="s">
        <v>12</v>
      </c>
      <c r="BX19" s="19">
        <f t="shared" si="1"/>
        <v>366</v>
      </c>
      <c r="BY19" s="20" t="s">
        <v>12</v>
      </c>
      <c r="BZ19" s="19"/>
      <c r="CA19" s="20" t="s">
        <v>12</v>
      </c>
      <c r="CB19" s="19">
        <f t="shared" si="12"/>
        <v>432</v>
      </c>
      <c r="CC19" s="5"/>
      <c r="CD19" s="72"/>
      <c r="CE19" s="72"/>
      <c r="CG19" s="26">
        <v>9</v>
      </c>
      <c r="CH19" s="6" t="s">
        <v>156</v>
      </c>
      <c r="CK19" s="13">
        <f>((+L203))</f>
        <v>279158.92000000004</v>
      </c>
      <c r="CL19" s="5" t="s">
        <v>12</v>
      </c>
      <c r="CM19" s="6" t="s">
        <v>157</v>
      </c>
      <c r="CQ19" s="13">
        <f>((SUM(CQ9:CQ18)))</f>
        <v>58693773.049999997</v>
      </c>
      <c r="CR19" s="6" t="s">
        <v>158</v>
      </c>
    </row>
    <row r="20" spans="1:100" x14ac:dyDescent="0.2">
      <c r="A20" s="6">
        <f t="shared" si="2"/>
        <v>1</v>
      </c>
      <c r="B20" s="6" t="s">
        <v>159</v>
      </c>
      <c r="C20" s="19">
        <v>0</v>
      </c>
      <c r="D20" s="20"/>
      <c r="E20" s="21">
        <v>42982.13</v>
      </c>
      <c r="F20" s="21"/>
      <c r="G20" s="21"/>
      <c r="I20" s="21"/>
      <c r="J20" s="21"/>
      <c r="K20" s="21"/>
      <c r="L20" s="21"/>
      <c r="M20" s="21">
        <v>25369.75</v>
      </c>
      <c r="N20" s="19">
        <f t="shared" si="3"/>
        <v>68351.88</v>
      </c>
      <c r="O20" s="20"/>
      <c r="P20" s="21">
        <v>707.19</v>
      </c>
      <c r="Q20" s="21"/>
      <c r="R20" s="21"/>
      <c r="S20" s="21"/>
      <c r="T20" s="21"/>
      <c r="U20" s="62">
        <f t="shared" si="4"/>
        <v>707.19</v>
      </c>
      <c r="V20" s="20"/>
      <c r="W20" s="21"/>
      <c r="X20" s="21"/>
      <c r="Y20" s="21"/>
      <c r="Z20" s="21"/>
      <c r="AA20" s="21">
        <v>30682.17</v>
      </c>
      <c r="AB20" s="19">
        <f t="shared" si="5"/>
        <v>30682.17</v>
      </c>
      <c r="AC20" s="20"/>
      <c r="AD20" s="19">
        <f t="shared" si="0"/>
        <v>99741.24</v>
      </c>
      <c r="AE20" s="20"/>
      <c r="AF20" s="21"/>
      <c r="AG20" s="21"/>
      <c r="AH20" s="21"/>
      <c r="AI20" s="21"/>
      <c r="AJ20" s="19">
        <f t="shared" si="6"/>
        <v>0</v>
      </c>
      <c r="AK20" s="20"/>
      <c r="AL20" s="21">
        <v>30682.17</v>
      </c>
      <c r="AM20" s="21"/>
      <c r="AN20" s="21"/>
      <c r="AO20" s="21"/>
      <c r="AP20" s="19">
        <f t="shared" si="7"/>
        <v>30682.17</v>
      </c>
      <c r="AQ20" s="20"/>
      <c r="AR20" s="21">
        <v>25486.29</v>
      </c>
      <c r="AS20" s="21">
        <v>2447.52</v>
      </c>
      <c r="AT20" s="21">
        <v>3059.38</v>
      </c>
      <c r="AU20" s="21"/>
      <c r="AV20" s="21"/>
      <c r="AW20" s="21"/>
      <c r="AX20" s="19">
        <f t="shared" si="8"/>
        <v>30993.190000000002</v>
      </c>
      <c r="AY20" s="20"/>
      <c r="AZ20" s="21"/>
      <c r="BA20" s="21">
        <v>35474.480000000003</v>
      </c>
      <c r="BB20" s="21">
        <v>916.56</v>
      </c>
      <c r="BC20" s="21"/>
      <c r="BD20" s="19">
        <f t="shared" si="9"/>
        <v>36391.040000000001</v>
      </c>
      <c r="BE20" s="20"/>
      <c r="BF20" s="22">
        <v>611.86</v>
      </c>
      <c r="BG20" s="20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19">
        <f t="shared" si="10"/>
        <v>0</v>
      </c>
      <c r="BU20" s="20" t="s">
        <v>12</v>
      </c>
      <c r="BV20" s="19">
        <f t="shared" si="11"/>
        <v>98678.26</v>
      </c>
      <c r="BW20" s="20" t="s">
        <v>12</v>
      </c>
      <c r="BX20" s="19">
        <f t="shared" si="1"/>
        <v>1062.9800000000105</v>
      </c>
      <c r="BY20" s="20" t="s">
        <v>12</v>
      </c>
      <c r="BZ20" s="19"/>
      <c r="CA20" s="20" t="s">
        <v>12</v>
      </c>
      <c r="CB20" s="19">
        <f t="shared" si="12"/>
        <v>1062.9800000000105</v>
      </c>
      <c r="CC20" s="5"/>
      <c r="CD20" s="72"/>
      <c r="CE20" s="72"/>
      <c r="CG20" s="26">
        <v>10</v>
      </c>
      <c r="CH20" s="6" t="s">
        <v>160</v>
      </c>
      <c r="CK20" s="13">
        <f>((+M203))</f>
        <v>20605629.319999993</v>
      </c>
      <c r="CL20" s="5" t="s">
        <v>12</v>
      </c>
      <c r="CM20" s="6" t="s">
        <v>161</v>
      </c>
      <c r="CQ20" s="13"/>
      <c r="CR20" s="6" t="s">
        <v>162</v>
      </c>
      <c r="CV20" s="6">
        <f>((+CV13+CV17+CV18+CV19))</f>
        <v>89807895.813999981</v>
      </c>
    </row>
    <row r="21" spans="1:100" x14ac:dyDescent="0.2">
      <c r="A21" s="6">
        <f t="shared" si="2"/>
        <v>1</v>
      </c>
      <c r="B21" s="6" t="s">
        <v>163</v>
      </c>
      <c r="C21" s="19">
        <v>0</v>
      </c>
      <c r="D21" s="20"/>
      <c r="E21" s="21">
        <v>2229</v>
      </c>
      <c r="F21" s="21"/>
      <c r="G21" s="21"/>
      <c r="H21" s="21">
        <v>536</v>
      </c>
      <c r="I21" s="21"/>
      <c r="J21" s="21"/>
      <c r="K21" s="21"/>
      <c r="L21" s="21"/>
      <c r="M21" s="21"/>
      <c r="N21" s="19">
        <f t="shared" si="3"/>
        <v>2765</v>
      </c>
      <c r="O21" s="20"/>
      <c r="P21" s="21">
        <v>14195</v>
      </c>
      <c r="Q21" s="21">
        <v>2607</v>
      </c>
      <c r="R21" s="21">
        <v>9365</v>
      </c>
      <c r="S21" s="21"/>
      <c r="T21" s="21"/>
      <c r="U21" s="62">
        <f t="shared" si="4"/>
        <v>26167</v>
      </c>
      <c r="V21" s="20"/>
      <c r="W21" s="21"/>
      <c r="X21" s="21"/>
      <c r="Y21" s="21"/>
      <c r="Z21" s="21"/>
      <c r="AA21" s="21"/>
      <c r="AB21" s="19">
        <f t="shared" si="5"/>
        <v>0</v>
      </c>
      <c r="AC21" s="20"/>
      <c r="AD21" s="19">
        <f t="shared" si="0"/>
        <v>28932</v>
      </c>
      <c r="AE21" s="20"/>
      <c r="AF21" s="21"/>
      <c r="AG21" s="21"/>
      <c r="AH21" s="21"/>
      <c r="AI21" s="21"/>
      <c r="AJ21" s="19">
        <f t="shared" si="6"/>
        <v>0</v>
      </c>
      <c r="AK21" s="20"/>
      <c r="AL21" s="21"/>
      <c r="AM21" s="21"/>
      <c r="AN21" s="21"/>
      <c r="AO21" s="21"/>
      <c r="AP21" s="19">
        <f t="shared" si="7"/>
        <v>0</v>
      </c>
      <c r="AQ21" s="20"/>
      <c r="AR21" s="21"/>
      <c r="AS21" s="21">
        <v>3808</v>
      </c>
      <c r="AT21" s="21">
        <v>1650</v>
      </c>
      <c r="AU21" s="21"/>
      <c r="AV21" s="21"/>
      <c r="AW21" s="21">
        <v>1287</v>
      </c>
      <c r="AX21" s="19">
        <f t="shared" si="8"/>
        <v>6745</v>
      </c>
      <c r="AY21" s="20"/>
      <c r="AZ21" s="21"/>
      <c r="BA21" s="21"/>
      <c r="BB21" s="21">
        <v>3002</v>
      </c>
      <c r="BC21" s="21">
        <v>611</v>
      </c>
      <c r="BD21" s="19">
        <f t="shared" si="9"/>
        <v>3613</v>
      </c>
      <c r="BE21" s="20"/>
      <c r="BF21" s="22">
        <v>10883</v>
      </c>
      <c r="BG21" s="20"/>
      <c r="BH21" s="21"/>
      <c r="BI21" s="21"/>
      <c r="BJ21" s="21">
        <v>3049</v>
      </c>
      <c r="BK21" s="21">
        <v>3375</v>
      </c>
      <c r="BL21" s="21">
        <v>1267</v>
      </c>
      <c r="BM21" s="21"/>
      <c r="BN21" s="21"/>
      <c r="BO21" s="21"/>
      <c r="BP21" s="21"/>
      <c r="BQ21" s="21"/>
      <c r="BR21" s="21"/>
      <c r="BS21" s="21"/>
      <c r="BT21" s="19">
        <f t="shared" si="10"/>
        <v>7691</v>
      </c>
      <c r="BU21" s="20" t="s">
        <v>12</v>
      </c>
      <c r="BV21" s="19">
        <f t="shared" si="11"/>
        <v>28932</v>
      </c>
      <c r="BW21" s="20" t="s">
        <v>12</v>
      </c>
      <c r="BX21" s="19">
        <f t="shared" si="1"/>
        <v>0</v>
      </c>
      <c r="BY21" s="20" t="s">
        <v>12</v>
      </c>
      <c r="BZ21" s="19"/>
      <c r="CA21" s="20" t="s">
        <v>12</v>
      </c>
      <c r="CB21" s="19">
        <f t="shared" si="12"/>
        <v>0</v>
      </c>
      <c r="CC21" s="5"/>
      <c r="CD21" s="72"/>
      <c r="CE21" s="72"/>
      <c r="CG21" s="26">
        <v>11</v>
      </c>
      <c r="CH21" s="6" t="s">
        <v>164</v>
      </c>
      <c r="CK21" s="13">
        <f>((+N203))</f>
        <v>58693773.050000004</v>
      </c>
      <c r="CL21" s="5" t="s">
        <v>12</v>
      </c>
      <c r="CM21" s="6" t="s">
        <v>165</v>
      </c>
      <c r="CQ21" s="23"/>
      <c r="CR21" s="6" t="s">
        <v>166</v>
      </c>
    </row>
    <row r="22" spans="1:100" x14ac:dyDescent="0.2">
      <c r="A22" s="6">
        <f t="shared" si="2"/>
        <v>1</v>
      </c>
      <c r="B22" s="6" t="s">
        <v>167</v>
      </c>
      <c r="C22" s="19">
        <v>0</v>
      </c>
      <c r="D22" s="20"/>
      <c r="E22" s="21"/>
      <c r="F22" s="21"/>
      <c r="G22" s="21"/>
      <c r="H22" s="21">
        <v>50693</v>
      </c>
      <c r="I22" s="21"/>
      <c r="J22" s="21"/>
      <c r="K22" s="21"/>
      <c r="L22" s="21"/>
      <c r="M22" s="21">
        <v>46795</v>
      </c>
      <c r="N22" s="19">
        <f t="shared" si="3"/>
        <v>97488</v>
      </c>
      <c r="O22" s="20"/>
      <c r="P22" s="21">
        <v>72679</v>
      </c>
      <c r="Q22" s="21">
        <v>1169</v>
      </c>
      <c r="R22" s="21">
        <v>9666</v>
      </c>
      <c r="S22" s="21"/>
      <c r="T22" s="21">
        <v>113014</v>
      </c>
      <c r="U22" s="62">
        <f t="shared" si="4"/>
        <v>196528</v>
      </c>
      <c r="V22" s="20"/>
      <c r="W22" s="21"/>
      <c r="X22" s="21"/>
      <c r="Y22" s="21"/>
      <c r="Z22" s="21"/>
      <c r="AA22" s="21"/>
      <c r="AB22" s="19">
        <f t="shared" si="5"/>
        <v>0</v>
      </c>
      <c r="AC22" s="20"/>
      <c r="AD22" s="19">
        <f t="shared" si="0"/>
        <v>294016</v>
      </c>
      <c r="AE22" s="20"/>
      <c r="AF22" s="21"/>
      <c r="AG22" s="21"/>
      <c r="AH22" s="21"/>
      <c r="AI22" s="21">
        <v>113014</v>
      </c>
      <c r="AJ22" s="19">
        <f t="shared" si="6"/>
        <v>113014</v>
      </c>
      <c r="AK22" s="20"/>
      <c r="AL22" s="21"/>
      <c r="AM22" s="21"/>
      <c r="AN22" s="21"/>
      <c r="AO22" s="21"/>
      <c r="AP22" s="19">
        <f t="shared" si="7"/>
        <v>0</v>
      </c>
      <c r="AQ22" s="20"/>
      <c r="AR22" s="21"/>
      <c r="AS22" s="21">
        <v>5212</v>
      </c>
      <c r="AT22" s="21">
        <v>7683</v>
      </c>
      <c r="AU22" s="21">
        <v>22277</v>
      </c>
      <c r="AV22" s="21"/>
      <c r="AW22" s="21">
        <v>18126</v>
      </c>
      <c r="AX22" s="19">
        <f t="shared" si="8"/>
        <v>53298</v>
      </c>
      <c r="AY22" s="20"/>
      <c r="AZ22" s="21"/>
      <c r="BA22" s="21">
        <v>25714</v>
      </c>
      <c r="BB22" s="21">
        <v>29287</v>
      </c>
      <c r="BC22" s="21">
        <v>8329</v>
      </c>
      <c r="BD22" s="19">
        <f t="shared" si="9"/>
        <v>63330</v>
      </c>
      <c r="BE22" s="20"/>
      <c r="BF22" s="22">
        <v>22514</v>
      </c>
      <c r="BG22" s="20"/>
      <c r="BH22" s="21"/>
      <c r="BI22" s="21"/>
      <c r="BJ22" s="21">
        <v>12415</v>
      </c>
      <c r="BK22" s="21">
        <v>5517</v>
      </c>
      <c r="BL22" s="21">
        <v>1278</v>
      </c>
      <c r="BM22" s="21"/>
      <c r="BN22" s="21"/>
      <c r="BO22" s="21"/>
      <c r="BP22" s="21"/>
      <c r="BQ22" s="21"/>
      <c r="BR22" s="21"/>
      <c r="BS22" s="21">
        <v>3970</v>
      </c>
      <c r="BT22" s="19">
        <f t="shared" si="10"/>
        <v>23180</v>
      </c>
      <c r="BU22" s="20" t="s">
        <v>12</v>
      </c>
      <c r="BV22" s="19">
        <f t="shared" si="11"/>
        <v>275336</v>
      </c>
      <c r="BW22" s="20" t="s">
        <v>12</v>
      </c>
      <c r="BX22" s="19">
        <f t="shared" si="1"/>
        <v>18680</v>
      </c>
      <c r="BY22" s="20" t="s">
        <v>12</v>
      </c>
      <c r="BZ22" s="19"/>
      <c r="CA22" s="20" t="s">
        <v>12</v>
      </c>
      <c r="CB22" s="19">
        <f t="shared" si="12"/>
        <v>18680</v>
      </c>
      <c r="CC22" s="5"/>
      <c r="CD22" s="72"/>
      <c r="CE22" s="72"/>
      <c r="CF22" s="6" t="s">
        <v>546</v>
      </c>
      <c r="CG22" s="2"/>
      <c r="CH22" s="38" t="s">
        <v>168</v>
      </c>
      <c r="CK22" s="13"/>
      <c r="CL22" s="5" t="s">
        <v>12</v>
      </c>
      <c r="CM22" s="6" t="s">
        <v>169</v>
      </c>
      <c r="CQ22" s="13">
        <f>(+CK23+CK24)</f>
        <v>24713389.419999994</v>
      </c>
      <c r="CR22" s="6" t="s">
        <v>170</v>
      </c>
    </row>
    <row r="23" spans="1:100" x14ac:dyDescent="0.2">
      <c r="A23" s="6">
        <f t="shared" si="2"/>
        <v>1</v>
      </c>
      <c r="B23" s="6" t="s">
        <v>171</v>
      </c>
      <c r="C23" s="19">
        <v>860416</v>
      </c>
      <c r="D23" s="20"/>
      <c r="E23" s="21">
        <v>424144</v>
      </c>
      <c r="F23" s="21"/>
      <c r="G23" s="21">
        <v>10531</v>
      </c>
      <c r="H23" s="21"/>
      <c r="I23" s="21"/>
      <c r="J23" s="21"/>
      <c r="K23" s="21"/>
      <c r="L23" s="21"/>
      <c r="M23" s="21">
        <v>73762</v>
      </c>
      <c r="N23" s="19">
        <f t="shared" si="3"/>
        <v>508437</v>
      </c>
      <c r="O23" s="20"/>
      <c r="P23" s="21">
        <v>372927</v>
      </c>
      <c r="Q23" s="21">
        <v>66178</v>
      </c>
      <c r="R23" s="21"/>
      <c r="S23" s="21"/>
      <c r="T23" s="21"/>
      <c r="U23" s="62">
        <f t="shared" si="4"/>
        <v>439105</v>
      </c>
      <c r="V23" s="20"/>
      <c r="W23" s="21"/>
      <c r="X23" s="21"/>
      <c r="Y23" s="21"/>
      <c r="Z23" s="21"/>
      <c r="AA23" s="21"/>
      <c r="AB23" s="19">
        <f t="shared" si="5"/>
        <v>0</v>
      </c>
      <c r="AC23" s="20"/>
      <c r="AD23" s="19">
        <f t="shared" si="0"/>
        <v>947542</v>
      </c>
      <c r="AE23" s="20"/>
      <c r="AF23" s="21"/>
      <c r="AG23" s="21"/>
      <c r="AH23" s="21"/>
      <c r="AI23" s="21"/>
      <c r="AJ23" s="19">
        <f t="shared" si="6"/>
        <v>0</v>
      </c>
      <c r="AK23" s="20"/>
      <c r="AL23" s="21">
        <v>416821</v>
      </c>
      <c r="AM23" s="21"/>
      <c r="AN23" s="21"/>
      <c r="AO23" s="21"/>
      <c r="AP23" s="19">
        <f t="shared" si="7"/>
        <v>416821</v>
      </c>
      <c r="AQ23" s="20"/>
      <c r="AR23" s="21"/>
      <c r="AS23" s="21">
        <v>18534</v>
      </c>
      <c r="AT23" s="21">
        <v>14957</v>
      </c>
      <c r="AU23" s="21"/>
      <c r="AV23" s="21"/>
      <c r="AW23" s="21"/>
      <c r="AX23" s="19">
        <f t="shared" si="8"/>
        <v>33491</v>
      </c>
      <c r="AY23" s="20"/>
      <c r="AZ23" s="21">
        <v>58261</v>
      </c>
      <c r="BA23" s="21"/>
      <c r="BB23" s="21">
        <v>27246</v>
      </c>
      <c r="BC23" s="21"/>
      <c r="BD23" s="19">
        <f t="shared" si="9"/>
        <v>85507</v>
      </c>
      <c r="BE23" s="20"/>
      <c r="BF23" s="22">
        <v>2660</v>
      </c>
      <c r="BG23" s="20"/>
      <c r="BH23" s="21"/>
      <c r="BI23" s="21"/>
      <c r="BJ23" s="21">
        <v>113227</v>
      </c>
      <c r="BK23" s="21"/>
      <c r="BL23" s="21">
        <v>84012</v>
      </c>
      <c r="BM23" s="21"/>
      <c r="BN23" s="21"/>
      <c r="BO23" s="21"/>
      <c r="BP23" s="21"/>
      <c r="BQ23" s="21"/>
      <c r="BR23" s="21"/>
      <c r="BS23" s="21">
        <v>3240</v>
      </c>
      <c r="BT23" s="19">
        <f t="shared" si="10"/>
        <v>200479</v>
      </c>
      <c r="BU23" s="20" t="s">
        <v>12</v>
      </c>
      <c r="BV23" s="19">
        <f t="shared" si="11"/>
        <v>738958</v>
      </c>
      <c r="BW23" s="20" t="s">
        <v>12</v>
      </c>
      <c r="BX23" s="19">
        <f t="shared" si="1"/>
        <v>208584</v>
      </c>
      <c r="BY23" s="20" t="s">
        <v>12</v>
      </c>
      <c r="BZ23" s="19"/>
      <c r="CA23" s="20" t="s">
        <v>12</v>
      </c>
      <c r="CB23" s="19">
        <f t="shared" si="12"/>
        <v>1069000</v>
      </c>
      <c r="CC23" s="5"/>
      <c r="CD23" s="72">
        <v>1069000</v>
      </c>
      <c r="CE23" s="72"/>
      <c r="CG23" s="26">
        <v>12</v>
      </c>
      <c r="CH23" s="6" t="s">
        <v>172</v>
      </c>
      <c r="CK23" s="13">
        <v>0</v>
      </c>
      <c r="CL23" s="5" t="s">
        <v>12</v>
      </c>
      <c r="CM23" s="6" t="s">
        <v>173</v>
      </c>
      <c r="CQ23" s="13" t="s">
        <v>84</v>
      </c>
      <c r="CR23" s="6" t="s">
        <v>174</v>
      </c>
      <c r="CV23" s="6">
        <f>((+CK69))</f>
        <v>199104.5</v>
      </c>
    </row>
    <row r="24" spans="1:100" x14ac:dyDescent="0.2">
      <c r="A24" s="6">
        <f t="shared" si="2"/>
        <v>1</v>
      </c>
      <c r="B24" s="6" t="s">
        <v>175</v>
      </c>
      <c r="C24" s="19">
        <v>30545</v>
      </c>
      <c r="D24" s="20"/>
      <c r="E24" s="21">
        <v>7258</v>
      </c>
      <c r="F24" s="21"/>
      <c r="G24" s="21"/>
      <c r="H24" s="21"/>
      <c r="I24" s="21"/>
      <c r="J24" s="21"/>
      <c r="K24" s="21"/>
      <c r="L24" s="21"/>
      <c r="M24" s="21">
        <v>272</v>
      </c>
      <c r="N24" s="19">
        <f t="shared" si="3"/>
        <v>7530</v>
      </c>
      <c r="O24" s="20"/>
      <c r="P24" s="21">
        <v>8292</v>
      </c>
      <c r="Q24" s="21"/>
      <c r="R24" s="21"/>
      <c r="S24" s="21"/>
      <c r="T24" s="21"/>
      <c r="U24" s="62">
        <f t="shared" si="4"/>
        <v>8292</v>
      </c>
      <c r="V24" s="20"/>
      <c r="W24" s="21"/>
      <c r="X24" s="21"/>
      <c r="Y24" s="21"/>
      <c r="Z24" s="21"/>
      <c r="AA24" s="21"/>
      <c r="AB24" s="19">
        <f t="shared" si="5"/>
        <v>0</v>
      </c>
      <c r="AC24" s="20"/>
      <c r="AD24" s="19">
        <f t="shared" si="0"/>
        <v>15822</v>
      </c>
      <c r="AE24" s="20"/>
      <c r="AF24" s="21"/>
      <c r="AG24" s="21"/>
      <c r="AH24" s="21"/>
      <c r="AI24" s="21"/>
      <c r="AJ24" s="19">
        <f t="shared" si="6"/>
        <v>0</v>
      </c>
      <c r="AK24" s="20"/>
      <c r="AL24" s="21"/>
      <c r="AM24" s="21"/>
      <c r="AN24" s="21"/>
      <c r="AO24" s="21"/>
      <c r="AP24" s="19">
        <f t="shared" si="7"/>
        <v>0</v>
      </c>
      <c r="AQ24" s="20"/>
      <c r="AR24" s="21"/>
      <c r="AS24" s="21">
        <v>974</v>
      </c>
      <c r="AT24" s="21"/>
      <c r="AU24" s="21"/>
      <c r="AV24" s="21"/>
      <c r="AW24" s="21">
        <v>6693</v>
      </c>
      <c r="AX24" s="19">
        <f t="shared" si="8"/>
        <v>7667</v>
      </c>
      <c r="AY24" s="20"/>
      <c r="AZ24" s="21"/>
      <c r="BA24" s="21"/>
      <c r="BB24" s="21"/>
      <c r="BC24" s="21">
        <v>944</v>
      </c>
      <c r="BD24" s="19">
        <f t="shared" si="9"/>
        <v>944</v>
      </c>
      <c r="BE24" s="20"/>
      <c r="BF24" s="22"/>
      <c r="BG24" s="20"/>
      <c r="BH24" s="21"/>
      <c r="BI24" s="21"/>
      <c r="BJ24" s="21">
        <v>1239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19">
        <f t="shared" si="10"/>
        <v>1239</v>
      </c>
      <c r="BU24" s="20" t="s">
        <v>12</v>
      </c>
      <c r="BV24" s="19">
        <f t="shared" si="11"/>
        <v>9850</v>
      </c>
      <c r="BW24" s="20" t="s">
        <v>12</v>
      </c>
      <c r="BX24" s="19">
        <f t="shared" si="1"/>
        <v>5972</v>
      </c>
      <c r="BY24" s="20" t="s">
        <v>12</v>
      </c>
      <c r="BZ24" s="19"/>
      <c r="CA24" s="20" t="s">
        <v>12</v>
      </c>
      <c r="CB24" s="19">
        <f t="shared" si="12"/>
        <v>36517</v>
      </c>
      <c r="CC24" s="5"/>
      <c r="CD24" s="72"/>
      <c r="CE24" s="72"/>
      <c r="CG24" s="26">
        <v>12</v>
      </c>
      <c r="CH24" s="6" t="s">
        <v>176</v>
      </c>
      <c r="CK24" s="13">
        <f>((+P203))</f>
        <v>24713389.419999994</v>
      </c>
      <c r="CL24" s="5" t="s">
        <v>12</v>
      </c>
      <c r="CM24" s="6" t="s">
        <v>177</v>
      </c>
      <c r="CQ24" s="13">
        <f>(+CK25+CK26+CK27+CK28)</f>
        <v>10477643.639999999</v>
      </c>
      <c r="CR24" s="6" t="s">
        <v>178</v>
      </c>
      <c r="CV24" s="6">
        <f>((+CK71))</f>
        <v>882371</v>
      </c>
    </row>
    <row r="25" spans="1:100" x14ac:dyDescent="0.2">
      <c r="A25" s="6">
        <f t="shared" si="2"/>
        <v>1</v>
      </c>
      <c r="B25" s="6" t="s">
        <v>179</v>
      </c>
      <c r="C25" s="19">
        <v>0</v>
      </c>
      <c r="D25" s="20"/>
      <c r="E25" s="21">
        <v>1038</v>
      </c>
      <c r="F25" s="21"/>
      <c r="G25" s="21"/>
      <c r="H25" s="21">
        <v>6346</v>
      </c>
      <c r="I25" s="21"/>
      <c r="J25" s="21"/>
      <c r="K25" s="21"/>
      <c r="L25" s="21"/>
      <c r="M25" s="21"/>
      <c r="N25" s="19">
        <f t="shared" si="3"/>
        <v>7384</v>
      </c>
      <c r="O25" s="20"/>
      <c r="P25" s="21">
        <v>7553</v>
      </c>
      <c r="Q25" s="21"/>
      <c r="R25" s="21"/>
      <c r="S25" s="21"/>
      <c r="T25" s="21"/>
      <c r="U25" s="62">
        <f t="shared" si="4"/>
        <v>7553</v>
      </c>
      <c r="V25" s="20"/>
      <c r="W25" s="21"/>
      <c r="X25" s="21"/>
      <c r="Y25" s="21"/>
      <c r="Z25" s="21"/>
      <c r="AA25" s="21"/>
      <c r="AB25" s="19">
        <f t="shared" si="5"/>
        <v>0</v>
      </c>
      <c r="AC25" s="20"/>
      <c r="AD25" s="19">
        <f t="shared" si="0"/>
        <v>14937</v>
      </c>
      <c r="AE25" s="20"/>
      <c r="AF25" s="21"/>
      <c r="AG25" s="21"/>
      <c r="AH25" s="21"/>
      <c r="AI25" s="21"/>
      <c r="AJ25" s="19">
        <f t="shared" si="6"/>
        <v>0</v>
      </c>
      <c r="AK25" s="20"/>
      <c r="AL25" s="21">
        <v>3159</v>
      </c>
      <c r="AM25" s="21"/>
      <c r="AN25" s="21"/>
      <c r="AO25" s="21"/>
      <c r="AP25" s="19">
        <f t="shared" si="7"/>
        <v>3159</v>
      </c>
      <c r="AQ25" s="20"/>
      <c r="AR25" s="21"/>
      <c r="AS25" s="21"/>
      <c r="AT25" s="21">
        <v>319</v>
      </c>
      <c r="AU25" s="21">
        <v>1000</v>
      </c>
      <c r="AV25" s="21"/>
      <c r="AW25" s="21"/>
      <c r="AX25" s="19">
        <f t="shared" si="8"/>
        <v>1319</v>
      </c>
      <c r="AY25" s="20"/>
      <c r="AZ25" s="21"/>
      <c r="BA25" s="21"/>
      <c r="BB25" s="21">
        <v>1333</v>
      </c>
      <c r="BC25" s="21"/>
      <c r="BD25" s="19">
        <f t="shared" si="9"/>
        <v>1333</v>
      </c>
      <c r="BE25" s="20"/>
      <c r="BF25" s="22">
        <v>1075</v>
      </c>
      <c r="BG25" s="20"/>
      <c r="BH25" s="21"/>
      <c r="BI25" s="21">
        <v>25</v>
      </c>
      <c r="BJ25" s="21">
        <v>2026</v>
      </c>
      <c r="BK25" s="21">
        <v>6000</v>
      </c>
      <c r="BL25" s="21"/>
      <c r="BM25" s="21"/>
      <c r="BN25" s="21"/>
      <c r="BO25" s="21"/>
      <c r="BP25" s="21"/>
      <c r="BQ25" s="21"/>
      <c r="BR25" s="21"/>
      <c r="BS25" s="21"/>
      <c r="BT25" s="19">
        <f t="shared" si="10"/>
        <v>8051</v>
      </c>
      <c r="BU25" s="20" t="s">
        <v>12</v>
      </c>
      <c r="BV25" s="19">
        <f t="shared" si="11"/>
        <v>14937</v>
      </c>
      <c r="BW25" s="20" t="s">
        <v>12</v>
      </c>
      <c r="BX25" s="19">
        <f t="shared" si="1"/>
        <v>0</v>
      </c>
      <c r="BY25" s="20" t="s">
        <v>12</v>
      </c>
      <c r="BZ25" s="19"/>
      <c r="CA25" s="20" t="s">
        <v>12</v>
      </c>
      <c r="CB25" s="19">
        <f t="shared" si="12"/>
        <v>0</v>
      </c>
      <c r="CC25" s="5"/>
      <c r="CD25" s="72"/>
      <c r="CE25" s="72"/>
      <c r="CG25" s="26">
        <v>13</v>
      </c>
      <c r="CH25" s="6" t="s">
        <v>180</v>
      </c>
      <c r="CK25" s="13">
        <f>((+Q203))</f>
        <v>1085646.4600000002</v>
      </c>
      <c r="CL25" s="5" t="s">
        <v>12</v>
      </c>
      <c r="CM25" s="6" t="s">
        <v>181</v>
      </c>
      <c r="CQ25" s="13">
        <f>((SUM(CQ22:CQ24)))</f>
        <v>35191033.059999995</v>
      </c>
      <c r="CR25" s="6" t="s">
        <v>182</v>
      </c>
    </row>
    <row r="26" spans="1:100" x14ac:dyDescent="0.2">
      <c r="A26" s="6">
        <f t="shared" si="2"/>
        <v>1</v>
      </c>
      <c r="B26" s="6" t="s">
        <v>183</v>
      </c>
      <c r="C26" s="19"/>
      <c r="D26" s="20"/>
      <c r="E26" s="21"/>
      <c r="F26" s="21"/>
      <c r="G26" s="21"/>
      <c r="H26" s="21">
        <v>212483</v>
      </c>
      <c r="I26" s="21"/>
      <c r="J26" s="21"/>
      <c r="K26" s="21"/>
      <c r="L26" s="21"/>
      <c r="M26" s="21"/>
      <c r="N26" s="19">
        <f t="shared" si="3"/>
        <v>212483</v>
      </c>
      <c r="O26" s="20"/>
      <c r="P26" s="21">
        <v>87386</v>
      </c>
      <c r="Q26" s="21"/>
      <c r="R26" s="21"/>
      <c r="S26" s="21"/>
      <c r="T26" s="21">
        <v>20819</v>
      </c>
      <c r="U26" s="62">
        <f t="shared" si="4"/>
        <v>108205</v>
      </c>
      <c r="V26" s="20"/>
      <c r="W26" s="21"/>
      <c r="X26" s="21"/>
      <c r="Y26" s="21"/>
      <c r="Z26" s="21"/>
      <c r="AA26" s="21">
        <v>39985</v>
      </c>
      <c r="AB26" s="19">
        <f t="shared" si="5"/>
        <v>39985</v>
      </c>
      <c r="AC26" s="20"/>
      <c r="AD26" s="19">
        <f t="shared" si="0"/>
        <v>360673</v>
      </c>
      <c r="AE26" s="20"/>
      <c r="AF26" s="21"/>
      <c r="AG26" s="21"/>
      <c r="AH26" s="21"/>
      <c r="AI26" s="21">
        <v>24291</v>
      </c>
      <c r="AJ26" s="19">
        <f t="shared" si="6"/>
        <v>24291</v>
      </c>
      <c r="AK26" s="20"/>
      <c r="AL26" s="21"/>
      <c r="AM26" s="21"/>
      <c r="AN26" s="21"/>
      <c r="AO26" s="21">
        <v>12692</v>
      </c>
      <c r="AP26" s="19">
        <f t="shared" si="7"/>
        <v>12692</v>
      </c>
      <c r="AQ26" s="20"/>
      <c r="AR26" s="21">
        <v>23685</v>
      </c>
      <c r="AS26" s="21">
        <v>58329</v>
      </c>
      <c r="AT26" s="21">
        <v>17806</v>
      </c>
      <c r="AU26" s="21">
        <v>10470</v>
      </c>
      <c r="AV26" s="21"/>
      <c r="AW26" s="21">
        <v>56276</v>
      </c>
      <c r="AX26" s="19">
        <f t="shared" si="8"/>
        <v>166566</v>
      </c>
      <c r="AY26" s="20"/>
      <c r="AZ26" s="21"/>
      <c r="BA26" s="21"/>
      <c r="BB26" s="21">
        <v>31577</v>
      </c>
      <c r="BC26" s="21"/>
      <c r="BD26" s="19">
        <f t="shared" si="9"/>
        <v>31577</v>
      </c>
      <c r="BE26" s="20"/>
      <c r="BF26" s="22">
        <v>53589</v>
      </c>
      <c r="BG26" s="20"/>
      <c r="BH26" s="21"/>
      <c r="BI26" s="21"/>
      <c r="BJ26" s="21">
        <v>31973</v>
      </c>
      <c r="BK26" s="21"/>
      <c r="BL26" s="21">
        <v>39985</v>
      </c>
      <c r="BM26" s="21"/>
      <c r="BN26" s="21"/>
      <c r="BO26" s="21"/>
      <c r="BP26" s="21"/>
      <c r="BQ26" s="21"/>
      <c r="BR26" s="21"/>
      <c r="BS26" s="21"/>
      <c r="BT26" s="19">
        <f t="shared" si="10"/>
        <v>71958</v>
      </c>
      <c r="BU26" s="20" t="s">
        <v>12</v>
      </c>
      <c r="BV26" s="19">
        <f t="shared" si="11"/>
        <v>360673</v>
      </c>
      <c r="BW26" s="20" t="s">
        <v>12</v>
      </c>
      <c r="BX26" s="19">
        <f t="shared" si="1"/>
        <v>0</v>
      </c>
      <c r="BY26" s="20" t="s">
        <v>12</v>
      </c>
      <c r="BZ26" s="19"/>
      <c r="CA26" s="20" t="s">
        <v>12</v>
      </c>
      <c r="CB26" s="19">
        <f t="shared" si="12"/>
        <v>0</v>
      </c>
      <c r="CC26" s="5"/>
      <c r="CD26" s="72"/>
      <c r="CE26" s="72"/>
      <c r="CG26" s="26">
        <v>14</v>
      </c>
      <c r="CH26" s="6" t="s">
        <v>184</v>
      </c>
      <c r="CK26" s="13">
        <f>((+R203))</f>
        <v>4592868.879999999</v>
      </c>
      <c r="CL26" s="5" t="s">
        <v>12</v>
      </c>
      <c r="CM26" s="6" t="s">
        <v>185</v>
      </c>
      <c r="CQ26" s="13">
        <f>(+CK36)</f>
        <v>3405827.33</v>
      </c>
      <c r="CR26" s="6" t="s">
        <v>186</v>
      </c>
      <c r="CV26" s="6">
        <f>((+CK70))</f>
        <v>24593.119999999999</v>
      </c>
    </row>
    <row r="27" spans="1:100" x14ac:dyDescent="0.2">
      <c r="A27" s="6">
        <f t="shared" si="2"/>
        <v>1</v>
      </c>
      <c r="B27" s="6" t="s">
        <v>187</v>
      </c>
      <c r="C27" s="19">
        <v>0</v>
      </c>
      <c r="D27" s="20"/>
      <c r="E27" s="21">
        <v>2723.3</v>
      </c>
      <c r="F27" s="21"/>
      <c r="G27" s="21"/>
      <c r="H27" s="21"/>
      <c r="I27" s="21"/>
      <c r="J27" s="21"/>
      <c r="K27" s="21"/>
      <c r="L27" s="21"/>
      <c r="M27" s="21"/>
      <c r="N27" s="19">
        <f t="shared" si="3"/>
        <v>2723.3</v>
      </c>
      <c r="O27" s="20"/>
      <c r="P27" s="21">
        <v>9634.6299999999992</v>
      </c>
      <c r="Q27" s="21"/>
      <c r="R27" s="21">
        <v>5957.6</v>
      </c>
      <c r="S27" s="21"/>
      <c r="T27" s="21"/>
      <c r="U27" s="62">
        <f t="shared" si="4"/>
        <v>15592.23</v>
      </c>
      <c r="V27" s="20"/>
      <c r="W27" s="21"/>
      <c r="X27" s="21"/>
      <c r="Y27" s="21"/>
      <c r="Z27" s="21"/>
      <c r="AA27" s="21"/>
      <c r="AB27" s="19">
        <f t="shared" si="5"/>
        <v>0</v>
      </c>
      <c r="AC27" s="20"/>
      <c r="AD27" s="19">
        <f t="shared" si="0"/>
        <v>18315.53</v>
      </c>
      <c r="AE27" s="20"/>
      <c r="AF27" s="21"/>
      <c r="AG27" s="21"/>
      <c r="AH27" s="21"/>
      <c r="AI27" s="21"/>
      <c r="AJ27" s="19">
        <f t="shared" si="6"/>
        <v>0</v>
      </c>
      <c r="AK27" s="20"/>
      <c r="AL27" s="21"/>
      <c r="AM27" s="21"/>
      <c r="AN27" s="21"/>
      <c r="AO27" s="21"/>
      <c r="AP27" s="19">
        <f t="shared" si="7"/>
        <v>0</v>
      </c>
      <c r="AQ27" s="20"/>
      <c r="AR27" s="21">
        <v>5996.42</v>
      </c>
      <c r="AS27" s="21"/>
      <c r="AT27" s="21">
        <v>618.09</v>
      </c>
      <c r="AU27" s="21"/>
      <c r="AV27" s="21"/>
      <c r="AW27" s="21"/>
      <c r="AX27" s="19">
        <f t="shared" si="8"/>
        <v>6614.51</v>
      </c>
      <c r="AY27" s="20"/>
      <c r="AZ27" s="21"/>
      <c r="BA27" s="21">
        <v>325</v>
      </c>
      <c r="BB27" s="21">
        <v>3100.79</v>
      </c>
      <c r="BC27" s="21"/>
      <c r="BD27" s="19">
        <f t="shared" si="9"/>
        <v>3425.79</v>
      </c>
      <c r="BE27" s="20"/>
      <c r="BF27" s="22"/>
      <c r="BG27" s="20"/>
      <c r="BH27" s="21"/>
      <c r="BI27" s="21"/>
      <c r="BJ27" s="21">
        <v>6510.6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19">
        <f t="shared" si="10"/>
        <v>6510.6</v>
      </c>
      <c r="BU27" s="20" t="s">
        <v>12</v>
      </c>
      <c r="BV27" s="19">
        <f t="shared" si="11"/>
        <v>16550.900000000001</v>
      </c>
      <c r="BW27" s="20" t="s">
        <v>12</v>
      </c>
      <c r="BX27" s="19">
        <f t="shared" si="1"/>
        <v>1764.6299999999974</v>
      </c>
      <c r="BY27" s="20" t="s">
        <v>12</v>
      </c>
      <c r="BZ27" s="19"/>
      <c r="CA27" s="20" t="s">
        <v>12</v>
      </c>
      <c r="CB27" s="19">
        <f t="shared" si="12"/>
        <v>1764.6299999999974</v>
      </c>
      <c r="CC27" s="5"/>
      <c r="CD27" s="72"/>
      <c r="CE27" s="72"/>
      <c r="CG27" s="26">
        <v>15</v>
      </c>
      <c r="CH27" s="6" t="s">
        <v>188</v>
      </c>
      <c r="CK27" s="13">
        <f>((+S203))</f>
        <v>736025.31</v>
      </c>
      <c r="CL27" s="5" t="s">
        <v>12</v>
      </c>
      <c r="CM27" s="6" t="s">
        <v>189</v>
      </c>
      <c r="CQ27" s="13">
        <f>((+CQ19+CQ20+CQ25+CQ26))</f>
        <v>97290633.439999983</v>
      </c>
      <c r="CR27" s="6" t="s">
        <v>178</v>
      </c>
      <c r="CV27" s="6">
        <f>((+CK72))</f>
        <v>214398.12</v>
      </c>
    </row>
    <row r="28" spans="1:100" x14ac:dyDescent="0.2">
      <c r="A28" s="6">
        <f t="shared" si="2"/>
        <v>1</v>
      </c>
      <c r="B28" s="6" t="s">
        <v>190</v>
      </c>
      <c r="C28" s="19">
        <v>0</v>
      </c>
      <c r="D28" s="20"/>
      <c r="E28" s="21">
        <v>86392</v>
      </c>
      <c r="F28" s="21"/>
      <c r="G28" s="21"/>
      <c r="H28" s="21">
        <v>29458.54</v>
      </c>
      <c r="I28" s="21"/>
      <c r="J28" s="21"/>
      <c r="K28" s="21"/>
      <c r="L28" s="21"/>
      <c r="M28" s="21"/>
      <c r="N28" s="19">
        <f t="shared" si="3"/>
        <v>115850.54000000001</v>
      </c>
      <c r="O28" s="20"/>
      <c r="P28" s="21">
        <v>136865.46</v>
      </c>
      <c r="Q28" s="21">
        <v>59847</v>
      </c>
      <c r="R28" s="21">
        <v>69640</v>
      </c>
      <c r="S28" s="21"/>
      <c r="T28" s="21"/>
      <c r="U28" s="62">
        <f t="shared" si="4"/>
        <v>266352.45999999996</v>
      </c>
      <c r="V28" s="20"/>
      <c r="W28" s="21"/>
      <c r="X28" s="21"/>
      <c r="Y28" s="21"/>
      <c r="Z28" s="21"/>
      <c r="AA28" s="21"/>
      <c r="AB28" s="19">
        <f t="shared" si="5"/>
        <v>0</v>
      </c>
      <c r="AC28" s="20"/>
      <c r="AD28" s="19">
        <f t="shared" si="0"/>
        <v>382203</v>
      </c>
      <c r="AE28" s="20"/>
      <c r="AF28" s="21"/>
      <c r="AG28" s="21"/>
      <c r="AH28" s="21"/>
      <c r="AI28" s="21"/>
      <c r="AJ28" s="19">
        <f t="shared" si="6"/>
        <v>0</v>
      </c>
      <c r="AK28" s="20"/>
      <c r="AL28" s="21">
        <v>67294</v>
      </c>
      <c r="AM28" s="21"/>
      <c r="AN28" s="21"/>
      <c r="AO28" s="21"/>
      <c r="AP28" s="19">
        <f t="shared" si="7"/>
        <v>67294</v>
      </c>
      <c r="AQ28" s="20"/>
      <c r="AR28" s="21">
        <v>66436</v>
      </c>
      <c r="AS28" s="21">
        <v>54771</v>
      </c>
      <c r="AT28" s="21">
        <v>3530</v>
      </c>
      <c r="AU28" s="21">
        <v>4689</v>
      </c>
      <c r="AV28" s="21"/>
      <c r="AW28" s="21">
        <v>93425</v>
      </c>
      <c r="AX28" s="19">
        <f t="shared" si="8"/>
        <v>222851</v>
      </c>
      <c r="AY28" s="20"/>
      <c r="AZ28" s="21"/>
      <c r="BA28" s="21"/>
      <c r="BB28" s="21">
        <v>22055</v>
      </c>
      <c r="BC28" s="21">
        <v>11936</v>
      </c>
      <c r="BD28" s="19">
        <f t="shared" si="9"/>
        <v>33991</v>
      </c>
      <c r="BE28" s="20"/>
      <c r="BF28" s="22">
        <v>25464</v>
      </c>
      <c r="BG28" s="20"/>
      <c r="BH28" s="21"/>
      <c r="BI28" s="21"/>
      <c r="BJ28" s="21">
        <v>31603</v>
      </c>
      <c r="BK28" s="21">
        <v>1000</v>
      </c>
      <c r="BL28" s="21"/>
      <c r="BM28" s="21"/>
      <c r="BN28" s="21"/>
      <c r="BO28" s="21"/>
      <c r="BP28" s="21"/>
      <c r="BQ28" s="21"/>
      <c r="BR28" s="21"/>
      <c r="BS28" s="21"/>
      <c r="BT28" s="19">
        <f t="shared" si="10"/>
        <v>32603</v>
      </c>
      <c r="BU28" s="20" t="s">
        <v>12</v>
      </c>
      <c r="BV28" s="19">
        <f t="shared" si="11"/>
        <v>382203</v>
      </c>
      <c r="BW28" s="20" t="s">
        <v>12</v>
      </c>
      <c r="BX28" s="19">
        <f t="shared" si="1"/>
        <v>0</v>
      </c>
      <c r="BY28" s="20" t="s">
        <v>12</v>
      </c>
      <c r="BZ28" s="19"/>
      <c r="CA28" s="20" t="s">
        <v>12</v>
      </c>
      <c r="CB28" s="19">
        <f t="shared" si="12"/>
        <v>0</v>
      </c>
      <c r="CC28" s="5"/>
      <c r="CD28" s="72"/>
      <c r="CE28" s="72"/>
      <c r="CG28" s="26">
        <v>16</v>
      </c>
      <c r="CH28" s="6" t="s">
        <v>191</v>
      </c>
      <c r="CK28" s="13">
        <f>((+T203))</f>
        <v>4063102.99</v>
      </c>
      <c r="CL28" s="5" t="s">
        <v>12</v>
      </c>
      <c r="CR28" s="6" t="s">
        <v>192</v>
      </c>
      <c r="CV28" s="6">
        <f>((SUM(CV23:CV27)))</f>
        <v>1320466.7400000002</v>
      </c>
    </row>
    <row r="29" spans="1:100" x14ac:dyDescent="0.2">
      <c r="A29" s="6">
        <f t="shared" si="2"/>
        <v>1</v>
      </c>
      <c r="B29" s="6" t="s">
        <v>193</v>
      </c>
      <c r="C29" s="19">
        <v>0</v>
      </c>
      <c r="D29" s="20"/>
      <c r="E29" s="21"/>
      <c r="F29" s="21"/>
      <c r="G29" s="21"/>
      <c r="H29" s="21"/>
      <c r="I29" s="21"/>
      <c r="J29" s="21"/>
      <c r="K29" s="21"/>
      <c r="L29" s="21"/>
      <c r="M29" s="21">
        <v>307485</v>
      </c>
      <c r="N29" s="19">
        <f t="shared" si="3"/>
        <v>307485</v>
      </c>
      <c r="O29" s="20"/>
      <c r="P29" s="21">
        <v>305848</v>
      </c>
      <c r="Q29" s="21"/>
      <c r="R29" s="21"/>
      <c r="S29" s="21"/>
      <c r="T29" s="21"/>
      <c r="U29" s="62">
        <f t="shared" si="4"/>
        <v>305848</v>
      </c>
      <c r="V29" s="20"/>
      <c r="W29" s="21"/>
      <c r="X29" s="21"/>
      <c r="Y29" s="21"/>
      <c r="Z29" s="21"/>
      <c r="AA29" s="21"/>
      <c r="AB29" s="19">
        <f t="shared" si="5"/>
        <v>0</v>
      </c>
      <c r="AC29" s="20"/>
      <c r="AD29" s="19">
        <f t="shared" si="0"/>
        <v>613333</v>
      </c>
      <c r="AE29" s="20"/>
      <c r="AF29" s="21">
        <v>28010</v>
      </c>
      <c r="AG29" s="21"/>
      <c r="AH29" s="21">
        <v>16020</v>
      </c>
      <c r="AI29" s="21"/>
      <c r="AJ29" s="19">
        <f t="shared" si="6"/>
        <v>44030</v>
      </c>
      <c r="AK29" s="20"/>
      <c r="AL29" s="21"/>
      <c r="AM29" s="21"/>
      <c r="AN29" s="21"/>
      <c r="AO29" s="21"/>
      <c r="AP29" s="19">
        <f t="shared" si="7"/>
        <v>0</v>
      </c>
      <c r="AQ29" s="20"/>
      <c r="AR29" s="21">
        <v>64935</v>
      </c>
      <c r="AS29" s="21">
        <v>406945</v>
      </c>
      <c r="AT29" s="21">
        <v>8000</v>
      </c>
      <c r="AU29" s="21"/>
      <c r="AV29" s="21"/>
      <c r="AW29" s="21"/>
      <c r="AX29" s="19">
        <f t="shared" si="8"/>
        <v>479880</v>
      </c>
      <c r="AY29" s="20"/>
      <c r="AZ29" s="21">
        <v>13000</v>
      </c>
      <c r="BA29" s="21"/>
      <c r="BB29" s="21">
        <v>40117</v>
      </c>
      <c r="BC29" s="21"/>
      <c r="BD29" s="19">
        <f t="shared" si="9"/>
        <v>53117</v>
      </c>
      <c r="BE29" s="20"/>
      <c r="BF29" s="22">
        <v>36306</v>
      </c>
      <c r="BG29" s="20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19">
        <f t="shared" si="10"/>
        <v>0</v>
      </c>
      <c r="BU29" s="20" t="s">
        <v>12</v>
      </c>
      <c r="BV29" s="19">
        <f t="shared" si="11"/>
        <v>613333</v>
      </c>
      <c r="BW29" s="20" t="s">
        <v>12</v>
      </c>
      <c r="BX29" s="19">
        <f t="shared" si="1"/>
        <v>0</v>
      </c>
      <c r="BY29" s="20" t="s">
        <v>12</v>
      </c>
      <c r="BZ29" s="19"/>
      <c r="CA29" s="20" t="s">
        <v>12</v>
      </c>
      <c r="CB29" s="19">
        <f t="shared" si="12"/>
        <v>0</v>
      </c>
      <c r="CC29" s="5"/>
      <c r="CD29" s="72"/>
      <c r="CE29" s="72"/>
      <c r="CG29" s="26">
        <v>17</v>
      </c>
      <c r="CH29" s="6" t="s">
        <v>194</v>
      </c>
      <c r="CK29" s="13">
        <f>(+U203)</f>
        <v>35191033.059999995</v>
      </c>
      <c r="CL29" s="5" t="s">
        <v>12</v>
      </c>
      <c r="CM29" s="6" t="s">
        <v>195</v>
      </c>
      <c r="CR29" s="6" t="s">
        <v>196</v>
      </c>
    </row>
    <row r="30" spans="1:100" x14ac:dyDescent="0.2">
      <c r="A30" s="6">
        <f t="shared" si="2"/>
        <v>0</v>
      </c>
      <c r="B30" s="6" t="s">
        <v>197</v>
      </c>
      <c r="C30" s="19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19">
        <f t="shared" si="3"/>
        <v>0</v>
      </c>
      <c r="O30" s="20"/>
      <c r="P30" s="21"/>
      <c r="Q30" s="21"/>
      <c r="R30" s="21"/>
      <c r="S30" s="21"/>
      <c r="T30" s="21"/>
      <c r="U30" s="62">
        <f t="shared" si="4"/>
        <v>0</v>
      </c>
      <c r="V30" s="20"/>
      <c r="W30" s="21"/>
      <c r="X30" s="21"/>
      <c r="Y30" s="21"/>
      <c r="Z30" s="21"/>
      <c r="AA30" s="21"/>
      <c r="AB30" s="19">
        <f t="shared" si="5"/>
        <v>0</v>
      </c>
      <c r="AC30" s="20"/>
      <c r="AD30" s="19">
        <f t="shared" si="0"/>
        <v>0</v>
      </c>
      <c r="AE30" s="20"/>
      <c r="AF30" s="21"/>
      <c r="AG30" s="21"/>
      <c r="AH30" s="21"/>
      <c r="AI30" s="21"/>
      <c r="AJ30" s="19">
        <f t="shared" si="6"/>
        <v>0</v>
      </c>
      <c r="AK30" s="20"/>
      <c r="AL30" s="21"/>
      <c r="AM30" s="21"/>
      <c r="AN30" s="21"/>
      <c r="AO30" s="21"/>
      <c r="AP30" s="19">
        <f t="shared" si="7"/>
        <v>0</v>
      </c>
      <c r="AQ30" s="20"/>
      <c r="AR30" s="21"/>
      <c r="AS30" s="21"/>
      <c r="AT30" s="21"/>
      <c r="AU30" s="21"/>
      <c r="AV30" s="21"/>
      <c r="AW30" s="21"/>
      <c r="AX30" s="19">
        <f t="shared" si="8"/>
        <v>0</v>
      </c>
      <c r="AY30" s="20"/>
      <c r="AZ30" s="21"/>
      <c r="BA30" s="21"/>
      <c r="BB30" s="21"/>
      <c r="BC30" s="21"/>
      <c r="BD30" s="19">
        <f t="shared" si="9"/>
        <v>0</v>
      </c>
      <c r="BE30" s="20"/>
      <c r="BF30" s="22"/>
      <c r="BG30" s="20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19">
        <f t="shared" si="10"/>
        <v>0</v>
      </c>
      <c r="BU30" s="20" t="s">
        <v>12</v>
      </c>
      <c r="BV30" s="19">
        <f t="shared" si="11"/>
        <v>0</v>
      </c>
      <c r="BW30" s="20" t="s">
        <v>12</v>
      </c>
      <c r="BX30" s="19">
        <f t="shared" si="1"/>
        <v>0</v>
      </c>
      <c r="BY30" s="20" t="s">
        <v>12</v>
      </c>
      <c r="BZ30" s="19"/>
      <c r="CA30" s="20" t="s">
        <v>12</v>
      </c>
      <c r="CB30" s="19">
        <f t="shared" si="12"/>
        <v>0</v>
      </c>
      <c r="CC30" s="5"/>
      <c r="CD30" s="72"/>
      <c r="CE30" s="72"/>
      <c r="CG30" s="2"/>
      <c r="CH30" s="38" t="s">
        <v>198</v>
      </c>
      <c r="CK30" s="13"/>
      <c r="CL30" s="5" t="s">
        <v>12</v>
      </c>
      <c r="CO30" s="6" t="s">
        <v>199</v>
      </c>
      <c r="CP30" s="6" t="s">
        <v>88</v>
      </c>
      <c r="CR30" s="6" t="s">
        <v>200</v>
      </c>
      <c r="CV30" s="6">
        <f>((+CK73))</f>
        <v>1341544.99</v>
      </c>
    </row>
    <row r="31" spans="1:100" x14ac:dyDescent="0.2">
      <c r="A31" s="6">
        <f t="shared" si="2"/>
        <v>1</v>
      </c>
      <c r="B31" s="6" t="s">
        <v>201</v>
      </c>
      <c r="C31" s="19">
        <v>4486612</v>
      </c>
      <c r="D31" s="20"/>
      <c r="E31" s="21">
        <v>1303853</v>
      </c>
      <c r="F31" s="21"/>
      <c r="G31" s="21">
        <v>94771</v>
      </c>
      <c r="H31" s="21"/>
      <c r="I31" s="21"/>
      <c r="J31" s="21"/>
      <c r="K31" s="21"/>
      <c r="L31" s="21"/>
      <c r="M31" s="21">
        <v>400665</v>
      </c>
      <c r="N31" s="19">
        <f t="shared" si="3"/>
        <v>1799289</v>
      </c>
      <c r="O31" s="20"/>
      <c r="P31" s="21">
        <v>1788594</v>
      </c>
      <c r="Q31" s="21"/>
      <c r="R31" s="21">
        <v>221287</v>
      </c>
      <c r="S31" s="21"/>
      <c r="T31" s="21">
        <v>1072801</v>
      </c>
      <c r="U31" s="62">
        <f t="shared" si="4"/>
        <v>3082682</v>
      </c>
      <c r="V31" s="20"/>
      <c r="W31" s="21"/>
      <c r="X31" s="21"/>
      <c r="Y31" s="21"/>
      <c r="Z31" s="21"/>
      <c r="AA31" s="21"/>
      <c r="AB31" s="19">
        <f t="shared" si="5"/>
        <v>0</v>
      </c>
      <c r="AC31" s="20"/>
      <c r="AD31" s="19">
        <f t="shared" si="0"/>
        <v>4881971</v>
      </c>
      <c r="AE31" s="20"/>
      <c r="AF31" s="21">
        <v>773244</v>
      </c>
      <c r="AG31" s="21">
        <v>9295</v>
      </c>
      <c r="AH31" s="21"/>
      <c r="AI31" s="21">
        <v>119782</v>
      </c>
      <c r="AJ31" s="19">
        <f t="shared" si="6"/>
        <v>902321</v>
      </c>
      <c r="AK31" s="20"/>
      <c r="AL31" s="21">
        <v>107770</v>
      </c>
      <c r="AM31" s="21">
        <v>213805</v>
      </c>
      <c r="AN31" s="21">
        <v>5200</v>
      </c>
      <c r="AO31" s="21">
        <v>187858</v>
      </c>
      <c r="AP31" s="19">
        <f t="shared" si="7"/>
        <v>514633</v>
      </c>
      <c r="AQ31" s="20"/>
      <c r="AR31" s="21">
        <v>506222</v>
      </c>
      <c r="AS31" s="21">
        <v>95101</v>
      </c>
      <c r="AT31" s="21">
        <v>46211</v>
      </c>
      <c r="AU31" s="21">
        <v>18390</v>
      </c>
      <c r="AV31" s="21"/>
      <c r="AW31" s="21">
        <v>236913</v>
      </c>
      <c r="AX31" s="19">
        <f t="shared" si="8"/>
        <v>902837</v>
      </c>
      <c r="AY31" s="20"/>
      <c r="AZ31" s="21">
        <v>360379</v>
      </c>
      <c r="BA31" s="21">
        <v>6208</v>
      </c>
      <c r="BB31" s="21">
        <v>298547</v>
      </c>
      <c r="BC31" s="21">
        <v>14046</v>
      </c>
      <c r="BD31" s="19">
        <f t="shared" si="9"/>
        <v>679180</v>
      </c>
      <c r="BE31" s="20"/>
      <c r="BF31" s="22">
        <v>313994</v>
      </c>
      <c r="BG31" s="20"/>
      <c r="BH31" s="21"/>
      <c r="BI31" s="21"/>
      <c r="BJ31" s="21"/>
      <c r="BK31" s="21">
        <v>607865</v>
      </c>
      <c r="BL31" s="21">
        <v>358095</v>
      </c>
      <c r="BM31" s="21"/>
      <c r="BN31" s="21"/>
      <c r="BO31" s="21"/>
      <c r="BP31" s="21"/>
      <c r="BQ31" s="21"/>
      <c r="BR31" s="21"/>
      <c r="BS31" s="21">
        <v>65001</v>
      </c>
      <c r="BT31" s="19">
        <f t="shared" si="10"/>
        <v>1030961</v>
      </c>
      <c r="BU31" s="20" t="s">
        <v>12</v>
      </c>
      <c r="BV31" s="19">
        <f t="shared" si="11"/>
        <v>4343926</v>
      </c>
      <c r="BW31" s="20" t="s">
        <v>12</v>
      </c>
      <c r="BX31" s="19">
        <f t="shared" si="1"/>
        <v>538045</v>
      </c>
      <c r="BY31" s="20" t="s">
        <v>12</v>
      </c>
      <c r="BZ31" s="19"/>
      <c r="CA31" s="20" t="s">
        <v>12</v>
      </c>
      <c r="CB31" s="19">
        <f t="shared" si="12"/>
        <v>5024657</v>
      </c>
      <c r="CC31" s="5"/>
      <c r="CD31" s="72">
        <v>1943080</v>
      </c>
      <c r="CE31" s="72">
        <v>1455033</v>
      </c>
      <c r="CG31" s="26">
        <v>18</v>
      </c>
      <c r="CH31" s="6" t="s">
        <v>202</v>
      </c>
      <c r="CK31" s="13">
        <f>((+W203))</f>
        <v>0</v>
      </c>
      <c r="CL31" s="5" t="s">
        <v>12</v>
      </c>
      <c r="CM31" s="6" t="s">
        <v>203</v>
      </c>
      <c r="CR31" s="6" t="s">
        <v>204</v>
      </c>
    </row>
    <row r="32" spans="1:100" x14ac:dyDescent="0.2">
      <c r="A32" s="6">
        <f t="shared" si="2"/>
        <v>1</v>
      </c>
      <c r="B32" s="6" t="s">
        <v>205</v>
      </c>
      <c r="C32" s="19">
        <v>49728</v>
      </c>
      <c r="D32" s="20"/>
      <c r="E32" s="21">
        <v>9816</v>
      </c>
      <c r="F32" s="21"/>
      <c r="G32" s="21"/>
      <c r="H32" s="21"/>
      <c r="I32" s="21"/>
      <c r="J32" s="21"/>
      <c r="K32" s="21"/>
      <c r="L32" s="21"/>
      <c r="M32" s="21"/>
      <c r="N32" s="19">
        <f t="shared" si="3"/>
        <v>9816</v>
      </c>
      <c r="O32" s="20"/>
      <c r="P32" s="21">
        <v>12757</v>
      </c>
      <c r="Q32" s="21"/>
      <c r="R32" s="21"/>
      <c r="S32" s="21"/>
      <c r="T32" s="21"/>
      <c r="U32" s="62">
        <f t="shared" si="4"/>
        <v>12757</v>
      </c>
      <c r="V32" s="20"/>
      <c r="W32" s="21"/>
      <c r="X32" s="21"/>
      <c r="Y32" s="21"/>
      <c r="Z32" s="21"/>
      <c r="AA32" s="21"/>
      <c r="AB32" s="19">
        <f t="shared" si="5"/>
        <v>0</v>
      </c>
      <c r="AC32" s="20"/>
      <c r="AD32" s="19">
        <f t="shared" si="0"/>
        <v>22573</v>
      </c>
      <c r="AE32" s="20"/>
      <c r="AF32" s="21"/>
      <c r="AG32" s="21"/>
      <c r="AH32" s="21"/>
      <c r="AI32" s="21"/>
      <c r="AJ32" s="19">
        <f t="shared" si="6"/>
        <v>0</v>
      </c>
      <c r="AK32" s="20"/>
      <c r="AL32" s="21"/>
      <c r="AM32" s="21"/>
      <c r="AN32" s="21"/>
      <c r="AO32" s="21"/>
      <c r="AP32" s="19">
        <f t="shared" si="7"/>
        <v>0</v>
      </c>
      <c r="AQ32" s="20"/>
      <c r="AR32" s="21"/>
      <c r="AS32" s="21">
        <v>16389</v>
      </c>
      <c r="AT32" s="21">
        <v>5357</v>
      </c>
      <c r="AU32" s="21">
        <v>5344</v>
      </c>
      <c r="AV32" s="21"/>
      <c r="AW32" s="21">
        <v>8137</v>
      </c>
      <c r="AX32" s="19">
        <f t="shared" si="8"/>
        <v>35227</v>
      </c>
      <c r="AY32" s="20"/>
      <c r="AZ32" s="21"/>
      <c r="BA32" s="21"/>
      <c r="BB32" s="21"/>
      <c r="BC32" s="21"/>
      <c r="BD32" s="19">
        <f t="shared" si="9"/>
        <v>0</v>
      </c>
      <c r="BE32" s="20"/>
      <c r="BF32" s="22">
        <v>1497</v>
      </c>
      <c r="BG32" s="20"/>
      <c r="BH32" s="21"/>
      <c r="BI32" s="21"/>
      <c r="BJ32" s="21"/>
      <c r="BK32" s="21">
        <v>463</v>
      </c>
      <c r="BL32" s="21"/>
      <c r="BM32" s="21"/>
      <c r="BN32" s="21"/>
      <c r="BO32" s="21"/>
      <c r="BP32" s="21"/>
      <c r="BQ32" s="21"/>
      <c r="BR32" s="21"/>
      <c r="BS32" s="21"/>
      <c r="BT32" s="19">
        <f t="shared" si="10"/>
        <v>463</v>
      </c>
      <c r="BU32" s="20" t="s">
        <v>12</v>
      </c>
      <c r="BV32" s="19">
        <f t="shared" si="11"/>
        <v>37187</v>
      </c>
      <c r="BW32" s="20" t="s">
        <v>12</v>
      </c>
      <c r="BX32" s="19">
        <f t="shared" si="1"/>
        <v>-14614</v>
      </c>
      <c r="BY32" s="20" t="s">
        <v>12</v>
      </c>
      <c r="BZ32" s="19"/>
      <c r="CA32" s="20" t="s">
        <v>12</v>
      </c>
      <c r="CB32" s="19">
        <f t="shared" si="12"/>
        <v>35114</v>
      </c>
      <c r="CC32" s="5"/>
      <c r="CD32" s="72"/>
      <c r="CE32" s="72">
        <v>35114</v>
      </c>
      <c r="CG32" s="26">
        <v>19</v>
      </c>
      <c r="CH32" s="6" t="s">
        <v>206</v>
      </c>
      <c r="CK32" s="13">
        <f>((+X203))</f>
        <v>30444.52</v>
      </c>
      <c r="CL32" s="5" t="s">
        <v>12</v>
      </c>
      <c r="CM32" s="6" t="s">
        <v>207</v>
      </c>
      <c r="CR32" s="6" t="s">
        <v>192</v>
      </c>
      <c r="CV32" s="6">
        <f>((SUM(CV30:CV31)))</f>
        <v>1341544.99</v>
      </c>
    </row>
    <row r="33" spans="1:100" x14ac:dyDescent="0.2">
      <c r="A33" s="6">
        <f t="shared" si="2"/>
        <v>1</v>
      </c>
      <c r="B33" s="6" t="s">
        <v>537</v>
      </c>
      <c r="C33" s="19">
        <v>16347</v>
      </c>
      <c r="D33" s="20"/>
      <c r="E33" s="21"/>
      <c r="F33" s="21"/>
      <c r="G33" s="21"/>
      <c r="H33" s="21">
        <v>51</v>
      </c>
      <c r="I33" s="21"/>
      <c r="J33" s="21"/>
      <c r="K33" s="21"/>
      <c r="L33" s="21"/>
      <c r="M33" s="21"/>
      <c r="N33" s="19">
        <f t="shared" si="3"/>
        <v>51</v>
      </c>
      <c r="O33" s="20"/>
      <c r="P33" s="21">
        <v>17054</v>
      </c>
      <c r="Q33" s="21"/>
      <c r="R33" s="21"/>
      <c r="S33" s="21"/>
      <c r="T33" s="21"/>
      <c r="U33" s="62">
        <f>(SUM(P33:T33))</f>
        <v>17054</v>
      </c>
      <c r="V33" s="20"/>
      <c r="W33" s="21"/>
      <c r="X33" s="21"/>
      <c r="Y33" s="21"/>
      <c r="Z33" s="21"/>
      <c r="AA33" s="21"/>
      <c r="AB33" s="19">
        <f>(SUM(W33:AA33))</f>
        <v>0</v>
      </c>
      <c r="AC33" s="20"/>
      <c r="AD33" s="19">
        <f t="shared" si="0"/>
        <v>17105</v>
      </c>
      <c r="AE33" s="20"/>
      <c r="AF33" s="21"/>
      <c r="AG33" s="21"/>
      <c r="AH33" s="21"/>
      <c r="AI33" s="21"/>
      <c r="AJ33" s="19">
        <f t="shared" si="6"/>
        <v>0</v>
      </c>
      <c r="AK33" s="20"/>
      <c r="AL33" s="21"/>
      <c r="AM33" s="21">
        <v>4669</v>
      </c>
      <c r="AN33" s="21"/>
      <c r="AO33" s="21"/>
      <c r="AP33" s="19">
        <f t="shared" si="7"/>
        <v>4669</v>
      </c>
      <c r="AQ33" s="20"/>
      <c r="AR33" s="21"/>
      <c r="AS33" s="21">
        <v>9272</v>
      </c>
      <c r="AT33" s="21">
        <v>11324</v>
      </c>
      <c r="AU33" s="21"/>
      <c r="AV33" s="21"/>
      <c r="AW33" s="21"/>
      <c r="AX33" s="19">
        <f t="shared" si="8"/>
        <v>20596</v>
      </c>
      <c r="AY33" s="20"/>
      <c r="AZ33" s="21"/>
      <c r="BA33" s="21"/>
      <c r="BB33" s="21"/>
      <c r="BC33" s="21">
        <v>1673</v>
      </c>
      <c r="BD33" s="19">
        <f t="shared" si="9"/>
        <v>1673</v>
      </c>
      <c r="BE33" s="20"/>
      <c r="BF33" s="22"/>
      <c r="BG33" s="20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19">
        <f t="shared" si="10"/>
        <v>0</v>
      </c>
      <c r="BU33" s="20" t="s">
        <v>12</v>
      </c>
      <c r="BV33" s="19">
        <f t="shared" si="11"/>
        <v>26938</v>
      </c>
      <c r="BW33" s="20" t="s">
        <v>12</v>
      </c>
      <c r="BX33" s="19">
        <f t="shared" si="1"/>
        <v>-9833</v>
      </c>
      <c r="BY33" s="20" t="s">
        <v>12</v>
      </c>
      <c r="BZ33" s="19"/>
      <c r="CA33" s="20" t="s">
        <v>12</v>
      </c>
      <c r="CB33" s="19">
        <f t="shared" si="12"/>
        <v>6514</v>
      </c>
      <c r="CC33" s="5"/>
      <c r="CD33" s="72"/>
      <c r="CE33" s="72">
        <v>6514</v>
      </c>
      <c r="CG33" s="26">
        <v>20</v>
      </c>
      <c r="CH33" s="6" t="s">
        <v>209</v>
      </c>
      <c r="CK33" s="13">
        <f>((+Y203))</f>
        <v>90270</v>
      </c>
      <c r="CL33" s="5" t="s">
        <v>12</v>
      </c>
      <c r="CM33" s="6" t="s">
        <v>210</v>
      </c>
      <c r="CR33" s="6" t="s">
        <v>211</v>
      </c>
    </row>
    <row r="34" spans="1:100" x14ac:dyDescent="0.2">
      <c r="A34" s="6">
        <f t="shared" si="2"/>
        <v>1</v>
      </c>
      <c r="B34" s="6" t="s">
        <v>208</v>
      </c>
      <c r="C34" s="19"/>
      <c r="D34" s="20"/>
      <c r="E34" s="21">
        <v>121505</v>
      </c>
      <c r="F34" s="21"/>
      <c r="G34" s="21">
        <v>561</v>
      </c>
      <c r="H34" s="21">
        <v>17250</v>
      </c>
      <c r="I34" s="21"/>
      <c r="J34" s="21"/>
      <c r="K34" s="21"/>
      <c r="L34" s="21"/>
      <c r="M34" s="21"/>
      <c r="N34" s="19">
        <f t="shared" si="3"/>
        <v>139316</v>
      </c>
      <c r="O34" s="20"/>
      <c r="P34" s="21">
        <v>33268</v>
      </c>
      <c r="Q34" s="21"/>
      <c r="R34" s="21"/>
      <c r="S34" s="21"/>
      <c r="T34" s="21"/>
      <c r="U34" s="62">
        <f t="shared" si="4"/>
        <v>33268</v>
      </c>
      <c r="V34" s="20"/>
      <c r="W34" s="21"/>
      <c r="X34" s="21"/>
      <c r="Y34" s="21"/>
      <c r="Z34" s="21"/>
      <c r="AA34" s="21"/>
      <c r="AB34" s="19">
        <f t="shared" si="5"/>
        <v>0</v>
      </c>
      <c r="AC34" s="20"/>
      <c r="AD34" s="19">
        <f t="shared" si="0"/>
        <v>172584</v>
      </c>
      <c r="AE34" s="20"/>
      <c r="AF34" s="21">
        <v>8000</v>
      </c>
      <c r="AG34" s="21">
        <v>17750</v>
      </c>
      <c r="AH34" s="21"/>
      <c r="AI34" s="21"/>
      <c r="AJ34" s="19">
        <f t="shared" si="6"/>
        <v>25750</v>
      </c>
      <c r="AK34" s="20"/>
      <c r="AL34" s="21">
        <v>19267</v>
      </c>
      <c r="AM34" s="21"/>
      <c r="AN34" s="21"/>
      <c r="AO34" s="21"/>
      <c r="AP34" s="19">
        <f t="shared" si="7"/>
        <v>19267</v>
      </c>
      <c r="AQ34" s="20"/>
      <c r="AR34" s="21"/>
      <c r="AS34" s="21">
        <v>7160</v>
      </c>
      <c r="AT34" s="21">
        <v>13626</v>
      </c>
      <c r="AU34" s="21">
        <v>27506</v>
      </c>
      <c r="AV34" s="21"/>
      <c r="AW34" s="21">
        <v>6422</v>
      </c>
      <c r="AX34" s="19">
        <f t="shared" si="8"/>
        <v>54714</v>
      </c>
      <c r="AY34" s="20"/>
      <c r="AZ34" s="21"/>
      <c r="BA34" s="21">
        <v>17050</v>
      </c>
      <c r="BB34" s="21">
        <v>15317</v>
      </c>
      <c r="BC34" s="21">
        <v>5515</v>
      </c>
      <c r="BD34" s="19">
        <f t="shared" si="9"/>
        <v>37882</v>
      </c>
      <c r="BE34" s="20"/>
      <c r="BF34" s="22"/>
      <c r="BG34" s="20"/>
      <c r="BH34" s="21"/>
      <c r="BI34" s="21"/>
      <c r="BJ34" s="21">
        <v>11676</v>
      </c>
      <c r="BK34" s="21"/>
      <c r="BL34" s="21">
        <v>-2000</v>
      </c>
      <c r="BM34" s="21"/>
      <c r="BN34" s="21"/>
      <c r="BO34" s="21"/>
      <c r="BP34" s="21"/>
      <c r="BQ34" s="21"/>
      <c r="BR34" s="21"/>
      <c r="BS34" s="21">
        <v>17745</v>
      </c>
      <c r="BT34" s="19">
        <f t="shared" si="10"/>
        <v>27421</v>
      </c>
      <c r="BU34" s="20" t="s">
        <v>12</v>
      </c>
      <c r="BV34" s="19">
        <f t="shared" si="11"/>
        <v>165034</v>
      </c>
      <c r="BW34" s="20" t="s">
        <v>12</v>
      </c>
      <c r="BX34" s="19">
        <f t="shared" si="1"/>
        <v>7550</v>
      </c>
      <c r="BY34" s="20" t="s">
        <v>12</v>
      </c>
      <c r="BZ34" s="19"/>
      <c r="CA34" s="20" t="s">
        <v>12</v>
      </c>
      <c r="CB34" s="19">
        <f t="shared" si="12"/>
        <v>7550</v>
      </c>
      <c r="CC34" s="5"/>
      <c r="CD34" s="72"/>
      <c r="CE34" s="72"/>
      <c r="CG34" s="26">
        <v>21</v>
      </c>
      <c r="CH34" s="6" t="s">
        <v>213</v>
      </c>
      <c r="CK34" s="13">
        <f>((+Z203))</f>
        <v>743027</v>
      </c>
      <c r="CL34" s="5" t="s">
        <v>12</v>
      </c>
      <c r="CM34" s="6" t="s">
        <v>214</v>
      </c>
      <c r="CR34" s="6" t="s">
        <v>215</v>
      </c>
      <c r="CV34" s="6">
        <f>((+CK74+CK75))</f>
        <v>2354240.6900000004</v>
      </c>
    </row>
    <row r="35" spans="1:100" x14ac:dyDescent="0.2">
      <c r="A35" s="6">
        <f t="shared" si="2"/>
        <v>1</v>
      </c>
      <c r="B35" s="6" t="s">
        <v>212</v>
      </c>
      <c r="C35" s="19">
        <v>1169</v>
      </c>
      <c r="D35" s="20"/>
      <c r="E35" s="21">
        <v>3640</v>
      </c>
      <c r="F35" s="21"/>
      <c r="G35" s="21">
        <v>58</v>
      </c>
      <c r="H35" s="21"/>
      <c r="I35" s="21"/>
      <c r="J35" s="21"/>
      <c r="K35" s="21"/>
      <c r="L35" s="21"/>
      <c r="M35" s="21"/>
      <c r="N35" s="19">
        <f t="shared" si="3"/>
        <v>3698</v>
      </c>
      <c r="O35" s="20"/>
      <c r="P35" s="21">
        <v>9097</v>
      </c>
      <c r="Q35" s="21"/>
      <c r="R35" s="21"/>
      <c r="S35" s="21"/>
      <c r="T35" s="21"/>
      <c r="U35" s="62">
        <f t="shared" si="4"/>
        <v>9097</v>
      </c>
      <c r="V35" s="20"/>
      <c r="W35" s="21"/>
      <c r="X35" s="21"/>
      <c r="Y35" s="21"/>
      <c r="Z35" s="21"/>
      <c r="AA35" s="21"/>
      <c r="AB35" s="19">
        <f t="shared" si="5"/>
        <v>0</v>
      </c>
      <c r="AC35" s="20"/>
      <c r="AD35" s="19">
        <f t="shared" si="0"/>
        <v>12795</v>
      </c>
      <c r="AE35" s="20"/>
      <c r="AF35" s="21"/>
      <c r="AG35" s="21"/>
      <c r="AH35" s="21"/>
      <c r="AI35" s="21"/>
      <c r="AJ35" s="19">
        <f t="shared" si="6"/>
        <v>0</v>
      </c>
      <c r="AK35" s="20"/>
      <c r="AL35" s="21"/>
      <c r="AM35" s="21"/>
      <c r="AN35" s="21"/>
      <c r="AO35" s="21"/>
      <c r="AP35" s="19">
        <f t="shared" si="7"/>
        <v>0</v>
      </c>
      <c r="AQ35" s="20"/>
      <c r="AR35" s="21"/>
      <c r="AS35" s="21"/>
      <c r="AT35" s="21"/>
      <c r="AU35" s="21"/>
      <c r="AV35" s="21"/>
      <c r="AW35" s="21"/>
      <c r="AX35" s="19">
        <f t="shared" si="8"/>
        <v>0</v>
      </c>
      <c r="AY35" s="20"/>
      <c r="AZ35" s="21"/>
      <c r="BA35" s="21"/>
      <c r="BB35" s="21"/>
      <c r="BC35" s="21"/>
      <c r="BD35" s="19">
        <f t="shared" si="9"/>
        <v>0</v>
      </c>
      <c r="BE35" s="20"/>
      <c r="BF35" s="22"/>
      <c r="BG35" s="20"/>
      <c r="BH35" s="21"/>
      <c r="BI35" s="21"/>
      <c r="BJ35" s="21">
        <v>2759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19">
        <f t="shared" si="10"/>
        <v>2759</v>
      </c>
      <c r="BU35" s="20"/>
      <c r="BV35" s="19">
        <f t="shared" si="11"/>
        <v>2759</v>
      </c>
      <c r="BW35" s="20" t="s">
        <v>12</v>
      </c>
      <c r="BX35" s="19">
        <f t="shared" si="1"/>
        <v>10036</v>
      </c>
      <c r="BY35" s="20" t="s">
        <v>12</v>
      </c>
      <c r="BZ35" s="19"/>
      <c r="CA35" s="20" t="s">
        <v>12</v>
      </c>
      <c r="CB35" s="19">
        <f t="shared" si="12"/>
        <v>11205</v>
      </c>
      <c r="CC35" s="5"/>
      <c r="CD35" s="72"/>
      <c r="CE35" s="72">
        <v>9700</v>
      </c>
      <c r="CG35" s="26">
        <v>22</v>
      </c>
      <c r="CH35" s="6" t="s">
        <v>217</v>
      </c>
      <c r="CK35" s="13">
        <f>((+AA203))</f>
        <v>2542085.8099999996</v>
      </c>
      <c r="CL35" s="5" t="s">
        <v>12</v>
      </c>
      <c r="CR35" s="6" t="s">
        <v>218</v>
      </c>
      <c r="CV35" s="6">
        <f>((+CV20+CV28+CV32+CV34))</f>
        <v>94824148.233999968</v>
      </c>
    </row>
    <row r="36" spans="1:100" x14ac:dyDescent="0.2">
      <c r="A36" s="6">
        <f t="shared" si="2"/>
        <v>1</v>
      </c>
      <c r="B36" s="6" t="s">
        <v>216</v>
      </c>
      <c r="C36" s="19">
        <v>106152</v>
      </c>
      <c r="D36" s="20"/>
      <c r="E36" s="21">
        <v>65012</v>
      </c>
      <c r="F36" s="21"/>
      <c r="G36" s="21">
        <v>730</v>
      </c>
      <c r="H36" s="21"/>
      <c r="I36" s="21"/>
      <c r="J36" s="21"/>
      <c r="K36" s="21"/>
      <c r="L36" s="21"/>
      <c r="M36" s="21">
        <v>16436</v>
      </c>
      <c r="N36" s="19">
        <f t="shared" si="3"/>
        <v>82178</v>
      </c>
      <c r="O36" s="20"/>
      <c r="P36" s="21">
        <v>30078</v>
      </c>
      <c r="Q36" s="21">
        <v>30979</v>
      </c>
      <c r="R36" s="21"/>
      <c r="S36" s="21"/>
      <c r="T36" s="21"/>
      <c r="U36" s="62">
        <f t="shared" si="4"/>
        <v>61057</v>
      </c>
      <c r="V36" s="20"/>
      <c r="W36" s="21"/>
      <c r="X36" s="21"/>
      <c r="Y36" s="21"/>
      <c r="Z36" s="21"/>
      <c r="AA36" s="21"/>
      <c r="AB36" s="19">
        <f t="shared" si="5"/>
        <v>0</v>
      </c>
      <c r="AC36" s="20"/>
      <c r="AD36" s="19">
        <f t="shared" si="0"/>
        <v>143235</v>
      </c>
      <c r="AE36" s="20"/>
      <c r="AF36" s="21"/>
      <c r="AG36" s="21"/>
      <c r="AH36" s="21"/>
      <c r="AI36" s="21"/>
      <c r="AJ36" s="19">
        <f t="shared" si="6"/>
        <v>0</v>
      </c>
      <c r="AK36" s="20"/>
      <c r="AL36" s="21"/>
      <c r="AM36" s="21"/>
      <c r="AN36" s="21"/>
      <c r="AO36" s="21"/>
      <c r="AP36" s="19">
        <f t="shared" si="7"/>
        <v>0</v>
      </c>
      <c r="AQ36" s="20"/>
      <c r="AR36" s="21">
        <v>54998</v>
      </c>
      <c r="AS36" s="21">
        <v>19121</v>
      </c>
      <c r="AT36" s="21">
        <v>5500</v>
      </c>
      <c r="AU36" s="21">
        <v>2500</v>
      </c>
      <c r="AV36" s="21"/>
      <c r="AW36" s="21">
        <v>1548</v>
      </c>
      <c r="AX36" s="19">
        <f t="shared" si="8"/>
        <v>83667</v>
      </c>
      <c r="AY36" s="20"/>
      <c r="AZ36" s="21"/>
      <c r="BA36" s="21"/>
      <c r="BB36" s="21">
        <v>5120</v>
      </c>
      <c r="BC36" s="21">
        <v>17465</v>
      </c>
      <c r="BD36" s="19">
        <f t="shared" si="9"/>
        <v>22585</v>
      </c>
      <c r="BE36" s="20"/>
      <c r="BF36" s="22">
        <v>11758</v>
      </c>
      <c r="BG36" s="20"/>
      <c r="BH36" s="21"/>
      <c r="BI36" s="21">
        <v>4029</v>
      </c>
      <c r="BJ36" s="21">
        <v>13787</v>
      </c>
      <c r="BK36" s="21">
        <v>11079</v>
      </c>
      <c r="BL36" s="21"/>
      <c r="BM36" s="21"/>
      <c r="BN36" s="21"/>
      <c r="BO36" s="21"/>
      <c r="BP36" s="21"/>
      <c r="BQ36" s="21"/>
      <c r="BR36" s="21"/>
      <c r="BS36" s="21">
        <v>5226</v>
      </c>
      <c r="BT36" s="19">
        <f t="shared" si="10"/>
        <v>34121</v>
      </c>
      <c r="BU36" s="20" t="s">
        <v>12</v>
      </c>
      <c r="BV36" s="19">
        <f t="shared" si="11"/>
        <v>152131</v>
      </c>
      <c r="BW36" s="20" t="s">
        <v>12</v>
      </c>
      <c r="BX36" s="19">
        <f t="shared" si="1"/>
        <v>-8896</v>
      </c>
      <c r="BY36" s="20" t="s">
        <v>12</v>
      </c>
      <c r="BZ36" s="19"/>
      <c r="CA36" s="20" t="s">
        <v>12</v>
      </c>
      <c r="CB36" s="19">
        <f t="shared" si="12"/>
        <v>97256</v>
      </c>
      <c r="CC36" s="5"/>
      <c r="CD36" s="72">
        <v>50597</v>
      </c>
      <c r="CE36" s="72">
        <v>46660</v>
      </c>
      <c r="CG36" s="26">
        <v>23</v>
      </c>
      <c r="CH36" s="6" t="s">
        <v>220</v>
      </c>
      <c r="CK36" s="13">
        <f>((+AB203))</f>
        <v>3405827.33</v>
      </c>
      <c r="CL36" s="5" t="s">
        <v>12</v>
      </c>
    </row>
    <row r="37" spans="1:100" x14ac:dyDescent="0.2">
      <c r="A37" s="6">
        <f t="shared" si="2"/>
        <v>1</v>
      </c>
      <c r="B37" s="6" t="s">
        <v>219</v>
      </c>
      <c r="C37" s="19">
        <v>184744</v>
      </c>
      <c r="D37" s="20"/>
      <c r="E37" s="21">
        <v>414245</v>
      </c>
      <c r="F37" s="21"/>
      <c r="G37" s="21"/>
      <c r="H37" s="21">
        <v>132810</v>
      </c>
      <c r="I37" s="21"/>
      <c r="J37" s="21"/>
      <c r="K37" s="21"/>
      <c r="L37" s="21"/>
      <c r="M37" s="21">
        <v>68582</v>
      </c>
      <c r="N37" s="19">
        <f t="shared" si="3"/>
        <v>615637</v>
      </c>
      <c r="O37" s="20"/>
      <c r="P37" s="21">
        <v>397068</v>
      </c>
      <c r="Q37" s="21"/>
      <c r="R37" s="21"/>
      <c r="S37" s="21"/>
      <c r="T37" s="21"/>
      <c r="U37" s="62">
        <f t="shared" si="4"/>
        <v>397068</v>
      </c>
      <c r="V37" s="20"/>
      <c r="W37" s="21"/>
      <c r="X37" s="21"/>
      <c r="Y37" s="21"/>
      <c r="Z37" s="21"/>
      <c r="AA37" s="21"/>
      <c r="AB37" s="19">
        <f t="shared" si="5"/>
        <v>0</v>
      </c>
      <c r="AC37" s="20"/>
      <c r="AD37" s="19">
        <f t="shared" si="0"/>
        <v>1012705</v>
      </c>
      <c r="AE37" s="20"/>
      <c r="AF37" s="21"/>
      <c r="AG37" s="21"/>
      <c r="AH37" s="21"/>
      <c r="AI37" s="21"/>
      <c r="AJ37" s="19">
        <f t="shared" si="6"/>
        <v>0</v>
      </c>
      <c r="AK37" s="20"/>
      <c r="AL37" s="21">
        <v>102679</v>
      </c>
      <c r="AM37" s="21">
        <v>29289</v>
      </c>
      <c r="AN37" s="21"/>
      <c r="AO37" s="21">
        <v>1500</v>
      </c>
      <c r="AP37" s="19">
        <f t="shared" si="7"/>
        <v>133468</v>
      </c>
      <c r="AQ37" s="20"/>
      <c r="AR37" s="21">
        <v>31451</v>
      </c>
      <c r="AS37" s="21">
        <v>12834</v>
      </c>
      <c r="AT37" s="21">
        <v>10381</v>
      </c>
      <c r="AU37" s="21"/>
      <c r="AV37" s="21"/>
      <c r="AW37" s="21">
        <v>362402</v>
      </c>
      <c r="AX37" s="19">
        <f t="shared" si="8"/>
        <v>417068</v>
      </c>
      <c r="AY37" s="20"/>
      <c r="AZ37" s="21">
        <v>21757</v>
      </c>
      <c r="BA37" s="21"/>
      <c r="BB37" s="21">
        <v>104337</v>
      </c>
      <c r="BC37" s="21"/>
      <c r="BD37" s="19">
        <f t="shared" si="9"/>
        <v>126094</v>
      </c>
      <c r="BE37" s="20"/>
      <c r="BF37" s="22">
        <v>177856</v>
      </c>
      <c r="BG37" s="20"/>
      <c r="BH37" s="21"/>
      <c r="BI37" s="21"/>
      <c r="BJ37" s="21">
        <v>78590</v>
      </c>
      <c r="BK37" s="21">
        <v>6704</v>
      </c>
      <c r="BL37" s="21">
        <v>25624</v>
      </c>
      <c r="BM37" s="21"/>
      <c r="BN37" s="21"/>
      <c r="BO37" s="21"/>
      <c r="BP37" s="21"/>
      <c r="BQ37" s="21"/>
      <c r="BR37" s="21"/>
      <c r="BS37" s="21"/>
      <c r="BT37" s="19">
        <f t="shared" si="10"/>
        <v>110918</v>
      </c>
      <c r="BU37" s="20" t="s">
        <v>12</v>
      </c>
      <c r="BV37" s="19">
        <f t="shared" si="11"/>
        <v>965404</v>
      </c>
      <c r="BW37" s="20" t="s">
        <v>12</v>
      </c>
      <c r="BX37" s="19">
        <f t="shared" si="1"/>
        <v>47301</v>
      </c>
      <c r="BY37" s="20" t="s">
        <v>12</v>
      </c>
      <c r="BZ37" s="19"/>
      <c r="CA37" s="20" t="s">
        <v>12</v>
      </c>
      <c r="CB37" s="19">
        <f t="shared" si="12"/>
        <v>232045</v>
      </c>
      <c r="CC37" s="5"/>
      <c r="CD37" s="72"/>
      <c r="CE37" s="72"/>
      <c r="CK37" s="13"/>
      <c r="CL37" s="5" t="s">
        <v>12</v>
      </c>
      <c r="CM37" s="6" t="s">
        <v>222</v>
      </c>
      <c r="CS37" s="6" t="s">
        <v>223</v>
      </c>
    </row>
    <row r="38" spans="1:100" x14ac:dyDescent="0.2">
      <c r="A38" s="6">
        <f t="shared" si="2"/>
        <v>1</v>
      </c>
      <c r="B38" s="6" t="s">
        <v>221</v>
      </c>
      <c r="C38" s="19">
        <v>251011</v>
      </c>
      <c r="D38" s="20"/>
      <c r="E38" s="21">
        <v>37646</v>
      </c>
      <c r="F38" s="21"/>
      <c r="G38" s="21">
        <v>488</v>
      </c>
      <c r="H38" s="21"/>
      <c r="I38" s="21"/>
      <c r="J38" s="21"/>
      <c r="K38" s="21"/>
      <c r="L38" s="21"/>
      <c r="M38" s="21">
        <v>50407</v>
      </c>
      <c r="N38" s="19">
        <f t="shared" si="3"/>
        <v>88541</v>
      </c>
      <c r="O38" s="20"/>
      <c r="P38" s="21">
        <v>19404</v>
      </c>
      <c r="Q38" s="21"/>
      <c r="R38" s="21"/>
      <c r="S38" s="21"/>
      <c r="T38" s="21"/>
      <c r="U38" s="62">
        <f t="shared" si="4"/>
        <v>19404</v>
      </c>
      <c r="V38" s="20"/>
      <c r="W38" s="21"/>
      <c r="X38" s="21"/>
      <c r="Y38" s="21"/>
      <c r="Z38" s="21"/>
      <c r="AA38" s="21"/>
      <c r="AB38" s="19">
        <f t="shared" si="5"/>
        <v>0</v>
      </c>
      <c r="AC38" s="20"/>
      <c r="AD38" s="19">
        <f t="shared" si="0"/>
        <v>107945</v>
      </c>
      <c r="AE38" s="20"/>
      <c r="AF38" s="21"/>
      <c r="AG38" s="21"/>
      <c r="AH38" s="21"/>
      <c r="AI38" s="21"/>
      <c r="AJ38" s="19">
        <f t="shared" si="6"/>
        <v>0</v>
      </c>
      <c r="AK38" s="20"/>
      <c r="AL38" s="21"/>
      <c r="AM38" s="21"/>
      <c r="AN38" s="21"/>
      <c r="AO38" s="21"/>
      <c r="AP38" s="19">
        <f t="shared" si="7"/>
        <v>0</v>
      </c>
      <c r="AQ38" s="20"/>
      <c r="AR38" s="21">
        <v>78808</v>
      </c>
      <c r="AS38" s="21"/>
      <c r="AT38" s="21">
        <v>1624</v>
      </c>
      <c r="AU38" s="21"/>
      <c r="AV38" s="21"/>
      <c r="AW38" s="21">
        <v>7687</v>
      </c>
      <c r="AX38" s="19">
        <f t="shared" si="8"/>
        <v>88119</v>
      </c>
      <c r="AY38" s="20"/>
      <c r="AZ38" s="21">
        <v>452</v>
      </c>
      <c r="BA38" s="21"/>
      <c r="BB38" s="21">
        <v>1719</v>
      </c>
      <c r="BC38" s="21"/>
      <c r="BD38" s="19">
        <f t="shared" si="9"/>
        <v>2171</v>
      </c>
      <c r="BE38" s="20"/>
      <c r="BF38" s="22">
        <v>3709</v>
      </c>
      <c r="BG38" s="20"/>
      <c r="BH38" s="21"/>
      <c r="BI38" s="21"/>
      <c r="BJ38" s="21">
        <v>9126</v>
      </c>
      <c r="BK38" s="21"/>
      <c r="BL38" s="21"/>
      <c r="BM38" s="21"/>
      <c r="BN38" s="21"/>
      <c r="BO38" s="21"/>
      <c r="BP38" s="21"/>
      <c r="BQ38" s="21"/>
      <c r="BR38" s="21"/>
      <c r="BS38" s="21">
        <v>170</v>
      </c>
      <c r="BT38" s="19">
        <f t="shared" si="10"/>
        <v>9296</v>
      </c>
      <c r="BU38" s="20" t="s">
        <v>12</v>
      </c>
      <c r="BV38" s="19">
        <f t="shared" si="11"/>
        <v>103295</v>
      </c>
      <c r="BW38" s="20" t="s">
        <v>12</v>
      </c>
      <c r="BX38" s="19">
        <f t="shared" si="1"/>
        <v>4650</v>
      </c>
      <c r="BY38" s="20" t="s">
        <v>12</v>
      </c>
      <c r="BZ38" s="19"/>
      <c r="CA38" s="20" t="s">
        <v>12</v>
      </c>
      <c r="CB38" s="19">
        <f t="shared" si="12"/>
        <v>255661</v>
      </c>
      <c r="CC38" s="5"/>
      <c r="CD38" s="72"/>
      <c r="CE38" s="72"/>
      <c r="CK38" s="13"/>
      <c r="CL38" s="5" t="s">
        <v>12</v>
      </c>
      <c r="CM38" s="6" t="s">
        <v>225</v>
      </c>
    </row>
    <row r="39" spans="1:100" x14ac:dyDescent="0.2">
      <c r="A39" s="6">
        <f t="shared" si="2"/>
        <v>1</v>
      </c>
      <c r="B39" s="6" t="s">
        <v>539</v>
      </c>
      <c r="C39" s="19"/>
      <c r="D39" s="20"/>
      <c r="E39" s="21"/>
      <c r="F39" s="21"/>
      <c r="G39" s="21"/>
      <c r="H39" s="21">
        <v>555</v>
      </c>
      <c r="I39" s="21"/>
      <c r="J39" s="21"/>
      <c r="K39" s="21"/>
      <c r="L39" s="21"/>
      <c r="M39" s="21"/>
      <c r="N39" s="19">
        <f t="shared" si="3"/>
        <v>555</v>
      </c>
      <c r="O39" s="20"/>
      <c r="P39" s="21">
        <v>903</v>
      </c>
      <c r="Q39" s="21"/>
      <c r="R39" s="21">
        <v>102</v>
      </c>
      <c r="S39" s="21"/>
      <c r="T39" s="21"/>
      <c r="U39" s="62">
        <f t="shared" si="4"/>
        <v>1005</v>
      </c>
      <c r="V39" s="20"/>
      <c r="W39" s="21"/>
      <c r="X39" s="21"/>
      <c r="Y39" s="21"/>
      <c r="Z39" s="21"/>
      <c r="AA39" s="21"/>
      <c r="AB39" s="19">
        <f t="shared" si="5"/>
        <v>0</v>
      </c>
      <c r="AC39" s="20"/>
      <c r="AD39" s="19">
        <f t="shared" si="0"/>
        <v>1560</v>
      </c>
      <c r="AE39" s="20"/>
      <c r="AF39" s="21"/>
      <c r="AG39" s="21"/>
      <c r="AH39" s="21"/>
      <c r="AI39" s="21"/>
      <c r="AJ39" s="19">
        <f t="shared" si="6"/>
        <v>0</v>
      </c>
      <c r="AK39" s="20"/>
      <c r="AL39" s="21"/>
      <c r="AM39" s="21"/>
      <c r="AN39" s="21"/>
      <c r="AO39" s="21"/>
      <c r="AP39" s="19">
        <f t="shared" si="7"/>
        <v>0</v>
      </c>
      <c r="AQ39" s="20"/>
      <c r="AR39" s="21"/>
      <c r="AS39" s="21"/>
      <c r="AT39" s="21">
        <v>1560</v>
      </c>
      <c r="AU39" s="21"/>
      <c r="AV39" s="21"/>
      <c r="AW39" s="21"/>
      <c r="AX39" s="19">
        <f t="shared" si="8"/>
        <v>1560</v>
      </c>
      <c r="AY39" s="20"/>
      <c r="AZ39" s="21"/>
      <c r="BA39" s="21"/>
      <c r="BB39" s="21"/>
      <c r="BC39" s="21"/>
      <c r="BD39" s="19">
        <f t="shared" si="9"/>
        <v>0</v>
      </c>
      <c r="BE39" s="20"/>
      <c r="BF39" s="22"/>
      <c r="BG39" s="20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19">
        <f>((SUM(BH39:BS39)))</f>
        <v>0</v>
      </c>
      <c r="BU39" s="20" t="s">
        <v>12</v>
      </c>
      <c r="BV39" s="19">
        <f>(+BT39+BF39+BD39+AX39+AP39+AJ39)</f>
        <v>1560</v>
      </c>
      <c r="BW39" s="20" t="s">
        <v>12</v>
      </c>
      <c r="BX39" s="19">
        <f>((+AB39+U39+N39)-BV39)</f>
        <v>0</v>
      </c>
      <c r="BY39" s="20" t="s">
        <v>12</v>
      </c>
      <c r="BZ39" s="19"/>
      <c r="CA39" s="20" t="s">
        <v>12</v>
      </c>
      <c r="CB39" s="19">
        <f t="shared" si="12"/>
        <v>0</v>
      </c>
      <c r="CC39" s="5"/>
      <c r="CD39" s="72"/>
      <c r="CE39" s="72"/>
      <c r="CK39" s="13"/>
      <c r="CL39" s="5" t="s">
        <v>12</v>
      </c>
    </row>
    <row r="40" spans="1:100" x14ac:dyDescent="0.2">
      <c r="A40" s="6">
        <f t="shared" si="2"/>
        <v>1</v>
      </c>
      <c r="B40" s="6" t="s">
        <v>224</v>
      </c>
      <c r="C40" s="19">
        <v>196.03</v>
      </c>
      <c r="D40" s="20"/>
      <c r="E40" s="21">
        <v>2251.0100000000002</v>
      </c>
      <c r="F40" s="21"/>
      <c r="G40" s="21"/>
      <c r="H40" s="21"/>
      <c r="I40" s="21"/>
      <c r="J40" s="21"/>
      <c r="K40" s="21"/>
      <c r="L40" s="21"/>
      <c r="M40" s="21"/>
      <c r="N40" s="19">
        <f t="shared" si="3"/>
        <v>2251.0100000000002</v>
      </c>
      <c r="O40" s="20"/>
      <c r="P40" s="21">
        <v>7989.69</v>
      </c>
      <c r="Q40" s="21"/>
      <c r="R40" s="21"/>
      <c r="S40" s="21"/>
      <c r="T40" s="21"/>
      <c r="U40" s="62">
        <f t="shared" si="4"/>
        <v>7989.69</v>
      </c>
      <c r="V40" s="20"/>
      <c r="W40" s="21"/>
      <c r="X40" s="21"/>
      <c r="Y40" s="21"/>
      <c r="Z40" s="21"/>
      <c r="AA40" s="21"/>
      <c r="AB40" s="19">
        <f t="shared" si="5"/>
        <v>0</v>
      </c>
      <c r="AC40" s="20"/>
      <c r="AD40" s="19">
        <f t="shared" si="0"/>
        <v>10240.700000000001</v>
      </c>
      <c r="AE40" s="20"/>
      <c r="AF40" s="21"/>
      <c r="AG40" s="21"/>
      <c r="AH40" s="21"/>
      <c r="AI40" s="21"/>
      <c r="AJ40" s="19">
        <f t="shared" si="6"/>
        <v>0</v>
      </c>
      <c r="AK40" s="20"/>
      <c r="AL40" s="21"/>
      <c r="AM40" s="21"/>
      <c r="AN40" s="21"/>
      <c r="AO40" s="21"/>
      <c r="AP40" s="19">
        <f t="shared" si="7"/>
        <v>0</v>
      </c>
      <c r="AQ40" s="20"/>
      <c r="AR40" s="21"/>
      <c r="AS40" s="21">
        <v>803.28499999999997</v>
      </c>
      <c r="AT40" s="21">
        <v>1756.77</v>
      </c>
      <c r="AU40" s="21">
        <v>1000</v>
      </c>
      <c r="AV40" s="21"/>
      <c r="AW40" s="21"/>
      <c r="AX40" s="19">
        <f t="shared" si="8"/>
        <v>3560.0549999999998</v>
      </c>
      <c r="AY40" s="20"/>
      <c r="AZ40" s="21"/>
      <c r="BA40" s="21"/>
      <c r="BB40" s="21"/>
      <c r="BC40" s="21"/>
      <c r="BD40" s="19">
        <f t="shared" si="9"/>
        <v>0</v>
      </c>
      <c r="BE40" s="20"/>
      <c r="BF40" s="22"/>
      <c r="BG40" s="20"/>
      <c r="BH40" s="21"/>
      <c r="BI40" s="21"/>
      <c r="BJ40" s="21">
        <v>1436.47</v>
      </c>
      <c r="BK40" s="21">
        <v>766</v>
      </c>
      <c r="BL40" s="21"/>
      <c r="BM40" s="21"/>
      <c r="BN40" s="21"/>
      <c r="BO40" s="21"/>
      <c r="BP40" s="21"/>
      <c r="BQ40" s="21"/>
      <c r="BR40" s="21"/>
      <c r="BS40" s="21"/>
      <c r="BT40" s="19">
        <f t="shared" si="10"/>
        <v>2202.4700000000003</v>
      </c>
      <c r="BU40" s="20" t="s">
        <v>12</v>
      </c>
      <c r="BV40" s="19">
        <f t="shared" si="11"/>
        <v>5762.5249999999996</v>
      </c>
      <c r="BW40" s="20" t="s">
        <v>12</v>
      </c>
      <c r="BX40" s="19">
        <f t="shared" si="1"/>
        <v>4478.1750000000011</v>
      </c>
      <c r="BY40" s="20" t="s">
        <v>12</v>
      </c>
      <c r="BZ40" s="19"/>
      <c r="CA40" s="20" t="s">
        <v>12</v>
      </c>
      <c r="CB40" s="19">
        <f t="shared" si="12"/>
        <v>4674.2050000000008</v>
      </c>
      <c r="CC40" s="5"/>
      <c r="CD40" s="72">
        <v>4674.24</v>
      </c>
      <c r="CE40" s="72"/>
      <c r="CK40" s="13"/>
      <c r="CL40" s="5" t="s">
        <v>12</v>
      </c>
      <c r="CM40" s="6" t="s">
        <v>228</v>
      </c>
    </row>
    <row r="41" spans="1:100" x14ac:dyDescent="0.2">
      <c r="A41" s="6">
        <f t="shared" si="2"/>
        <v>1</v>
      </c>
      <c r="B41" s="6" t="s">
        <v>226</v>
      </c>
      <c r="C41" s="19">
        <v>0</v>
      </c>
      <c r="D41" s="20"/>
      <c r="E41" s="21">
        <v>200000</v>
      </c>
      <c r="F41" s="21">
        <v>4000</v>
      </c>
      <c r="G41" s="21">
        <v>19607</v>
      </c>
      <c r="H41" s="21">
        <f>677789+270983</f>
        <v>948772</v>
      </c>
      <c r="I41" s="21">
        <v>252211</v>
      </c>
      <c r="J41" s="21"/>
      <c r="K41" s="21">
        <v>802597</v>
      </c>
      <c r="L41" s="21"/>
      <c r="M41" s="21">
        <v>4226463</v>
      </c>
      <c r="N41" s="19">
        <f t="shared" si="3"/>
        <v>6453650</v>
      </c>
      <c r="O41" s="20"/>
      <c r="P41" s="21">
        <v>1467474</v>
      </c>
      <c r="Q41" s="21"/>
      <c r="R41" s="21"/>
      <c r="S41" s="21"/>
      <c r="T41" s="21"/>
      <c r="U41" s="62">
        <f t="shared" si="4"/>
        <v>1467474</v>
      </c>
      <c r="V41" s="20"/>
      <c r="W41" s="21"/>
      <c r="X41" s="21"/>
      <c r="Y41" s="21"/>
      <c r="Z41" s="21">
        <v>199217</v>
      </c>
      <c r="AA41" s="21">
        <v>82719</v>
      </c>
      <c r="AB41" s="19">
        <f t="shared" si="5"/>
        <v>281936</v>
      </c>
      <c r="AC41" s="20"/>
      <c r="AD41" s="19">
        <f t="shared" si="0"/>
        <v>8203060</v>
      </c>
      <c r="AE41" s="20"/>
      <c r="AF41" s="21">
        <v>336184</v>
      </c>
      <c r="AG41" s="21"/>
      <c r="AH41" s="21"/>
      <c r="AI41" s="21">
        <v>23500</v>
      </c>
      <c r="AJ41" s="19">
        <f t="shared" si="6"/>
        <v>359684</v>
      </c>
      <c r="AK41" s="20"/>
      <c r="AL41" s="21">
        <v>1595293</v>
      </c>
      <c r="AM41" s="21">
        <v>1182475</v>
      </c>
      <c r="AN41" s="21"/>
      <c r="AO41" s="21">
        <v>2435</v>
      </c>
      <c r="AP41" s="19">
        <f t="shared" si="7"/>
        <v>2780203</v>
      </c>
      <c r="AQ41" s="20"/>
      <c r="AR41" s="21">
        <v>486890</v>
      </c>
      <c r="AS41" s="21">
        <v>347861</v>
      </c>
      <c r="AT41" s="21">
        <v>160013</v>
      </c>
      <c r="AU41" s="21">
        <v>225280</v>
      </c>
      <c r="AV41" s="21"/>
      <c r="AW41" s="21">
        <v>649688</v>
      </c>
      <c r="AX41" s="19">
        <f t="shared" si="8"/>
        <v>1869732</v>
      </c>
      <c r="AY41" s="20"/>
      <c r="AZ41" s="21">
        <v>94411</v>
      </c>
      <c r="BA41" s="21">
        <v>320454</v>
      </c>
      <c r="BB41" s="21">
        <v>455986</v>
      </c>
      <c r="BC41" s="21"/>
      <c r="BD41" s="19">
        <f t="shared" si="9"/>
        <v>870851</v>
      </c>
      <c r="BE41" s="20"/>
      <c r="BF41" s="22">
        <v>384839</v>
      </c>
      <c r="BG41" s="20"/>
      <c r="BH41" s="21">
        <v>263709</v>
      </c>
      <c r="BI41" s="21"/>
      <c r="BJ41" s="21">
        <v>610720</v>
      </c>
      <c r="BK41" s="21">
        <v>7044</v>
      </c>
      <c r="BL41" s="21">
        <v>367621</v>
      </c>
      <c r="BM41" s="21">
        <v>61206</v>
      </c>
      <c r="BN41" s="21"/>
      <c r="BO41" s="21">
        <v>627451</v>
      </c>
      <c r="BP41" s="21"/>
      <c r="BQ41" s="21"/>
      <c r="BR41" s="21"/>
      <c r="BS41" s="21"/>
      <c r="BT41" s="19">
        <f t="shared" si="10"/>
        <v>1937751</v>
      </c>
      <c r="BU41" s="20" t="s">
        <v>12</v>
      </c>
      <c r="BV41" s="19">
        <f t="shared" si="11"/>
        <v>8203060</v>
      </c>
      <c r="BW41" s="20" t="s">
        <v>12</v>
      </c>
      <c r="BX41" s="19">
        <f t="shared" si="1"/>
        <v>0</v>
      </c>
      <c r="BY41" s="20" t="s">
        <v>12</v>
      </c>
      <c r="BZ41" s="19"/>
      <c r="CA41" s="20" t="s">
        <v>12</v>
      </c>
      <c r="CB41" s="19">
        <f t="shared" si="12"/>
        <v>0</v>
      </c>
      <c r="CC41" s="5"/>
      <c r="CD41" s="72"/>
      <c r="CE41" s="72"/>
      <c r="CG41" s="39">
        <v>24</v>
      </c>
      <c r="CH41" s="40" t="s">
        <v>230</v>
      </c>
      <c r="CI41" s="34"/>
      <c r="CJ41" s="34"/>
      <c r="CK41" s="41">
        <f>((+AD203))</f>
        <v>97290633.439999983</v>
      </c>
      <c r="CL41" s="5" t="s">
        <v>12</v>
      </c>
      <c r="CM41" t="s">
        <v>231</v>
      </c>
      <c r="CN41"/>
      <c r="CO41" s="3">
        <f>((+CK31))</f>
        <v>0</v>
      </c>
    </row>
    <row r="42" spans="1:100" x14ac:dyDescent="0.2">
      <c r="A42" s="6">
        <f t="shared" si="2"/>
        <v>1</v>
      </c>
      <c r="B42" s="6" t="s">
        <v>227</v>
      </c>
      <c r="C42" s="19">
        <v>56583</v>
      </c>
      <c r="D42" s="20"/>
      <c r="E42" s="21">
        <v>71357</v>
      </c>
      <c r="F42" s="21"/>
      <c r="G42" s="21">
        <v>128</v>
      </c>
      <c r="H42" s="21">
        <v>25000</v>
      </c>
      <c r="I42" s="21"/>
      <c r="J42" s="21"/>
      <c r="K42" s="21"/>
      <c r="L42" s="21"/>
      <c r="M42" s="21">
        <v>4785</v>
      </c>
      <c r="N42" s="19">
        <f t="shared" si="3"/>
        <v>101270</v>
      </c>
      <c r="O42" s="20"/>
      <c r="P42" s="21">
        <v>34947</v>
      </c>
      <c r="Q42" s="21">
        <v>11764</v>
      </c>
      <c r="R42" s="21">
        <v>6127</v>
      </c>
      <c r="S42" s="21"/>
      <c r="T42" s="21"/>
      <c r="U42" s="62">
        <f t="shared" si="4"/>
        <v>52838</v>
      </c>
      <c r="V42" s="20"/>
      <c r="W42" s="21"/>
      <c r="X42" s="21"/>
      <c r="Y42" s="21"/>
      <c r="Z42" s="21"/>
      <c r="AA42" s="21">
        <v>55111</v>
      </c>
      <c r="AB42" s="19">
        <f t="shared" si="5"/>
        <v>55111</v>
      </c>
      <c r="AC42" s="20"/>
      <c r="AD42" s="19">
        <f t="shared" si="0"/>
        <v>209219</v>
      </c>
      <c r="AE42" s="20"/>
      <c r="AF42" s="21"/>
      <c r="AG42" s="21"/>
      <c r="AH42" s="21"/>
      <c r="AI42" s="21"/>
      <c r="AJ42" s="19">
        <f t="shared" si="6"/>
        <v>0</v>
      </c>
      <c r="AK42" s="20"/>
      <c r="AL42" s="21">
        <v>24700</v>
      </c>
      <c r="AM42" s="21"/>
      <c r="AN42" s="21"/>
      <c r="AO42" s="21">
        <v>9944</v>
      </c>
      <c r="AP42" s="19">
        <f t="shared" si="7"/>
        <v>34644</v>
      </c>
      <c r="AQ42" s="20"/>
      <c r="AR42" s="21"/>
      <c r="AS42" s="21"/>
      <c r="AT42" s="21">
        <v>1983</v>
      </c>
      <c r="AU42" s="21">
        <v>15646</v>
      </c>
      <c r="AV42" s="21"/>
      <c r="AW42" s="21">
        <v>63380</v>
      </c>
      <c r="AX42" s="19">
        <f t="shared" si="8"/>
        <v>81009</v>
      </c>
      <c r="AY42" s="20"/>
      <c r="AZ42" s="21">
        <v>4500</v>
      </c>
      <c r="BA42" s="21">
        <v>11772</v>
      </c>
      <c r="BB42" s="21">
        <v>7396</v>
      </c>
      <c r="BC42" s="21"/>
      <c r="BD42" s="19">
        <f t="shared" si="9"/>
        <v>23668</v>
      </c>
      <c r="BE42" s="20"/>
      <c r="BF42" s="22">
        <v>6214</v>
      </c>
      <c r="BG42" s="20"/>
      <c r="BH42" s="21"/>
      <c r="BI42" s="21"/>
      <c r="BJ42" s="21">
        <v>17234</v>
      </c>
      <c r="BK42" s="21"/>
      <c r="BL42" s="21">
        <v>20209</v>
      </c>
      <c r="BM42" s="21"/>
      <c r="BN42" s="21"/>
      <c r="BO42" s="21"/>
      <c r="BP42" s="21"/>
      <c r="BQ42" s="21"/>
      <c r="BR42" s="21">
        <v>5654</v>
      </c>
      <c r="BS42" s="21">
        <v>5266</v>
      </c>
      <c r="BT42" s="19">
        <f t="shared" si="10"/>
        <v>48363</v>
      </c>
      <c r="BU42" s="20" t="s">
        <v>12</v>
      </c>
      <c r="BV42" s="19">
        <f t="shared" si="11"/>
        <v>193898</v>
      </c>
      <c r="BW42" s="20" t="s">
        <v>12</v>
      </c>
      <c r="BX42" s="19">
        <f t="shared" si="1"/>
        <v>15321</v>
      </c>
      <c r="BY42" s="20" t="s">
        <v>12</v>
      </c>
      <c r="BZ42" s="19"/>
      <c r="CA42" s="20" t="s">
        <v>12</v>
      </c>
      <c r="CB42" s="19">
        <f t="shared" si="12"/>
        <v>71904</v>
      </c>
      <c r="CC42" s="5"/>
      <c r="CD42" s="72">
        <v>58242</v>
      </c>
      <c r="CE42" s="72">
        <v>13662</v>
      </c>
      <c r="CK42" s="13"/>
      <c r="CL42" s="5" t="s">
        <v>12</v>
      </c>
      <c r="CM42" t="s">
        <v>233</v>
      </c>
      <c r="CN42"/>
      <c r="CO42" s="3">
        <f>((+CK32))</f>
        <v>30444.52</v>
      </c>
    </row>
    <row r="43" spans="1:100" x14ac:dyDescent="0.2">
      <c r="A43" s="6">
        <f t="shared" si="2"/>
        <v>1</v>
      </c>
      <c r="B43" s="6" t="s">
        <v>229</v>
      </c>
      <c r="C43" s="19">
        <v>0</v>
      </c>
      <c r="D43" s="20"/>
      <c r="E43" s="21"/>
      <c r="F43" s="21"/>
      <c r="G43" s="21"/>
      <c r="H43" s="21"/>
      <c r="I43" s="21"/>
      <c r="J43" s="21"/>
      <c r="K43" s="21"/>
      <c r="L43" s="21"/>
      <c r="M43" s="21">
        <v>17978</v>
      </c>
      <c r="N43" s="19">
        <f t="shared" si="3"/>
        <v>17978</v>
      </c>
      <c r="O43" s="20"/>
      <c r="P43" s="21">
        <v>22938</v>
      </c>
      <c r="Q43" s="21"/>
      <c r="R43" s="21"/>
      <c r="S43" s="21"/>
      <c r="T43" s="21"/>
      <c r="U43" s="62">
        <f t="shared" si="4"/>
        <v>22938</v>
      </c>
      <c r="V43" s="20"/>
      <c r="W43" s="21"/>
      <c r="X43" s="21"/>
      <c r="Y43" s="21"/>
      <c r="Z43" s="21"/>
      <c r="AA43" s="21">
        <v>1003</v>
      </c>
      <c r="AB43" s="19">
        <f t="shared" si="5"/>
        <v>1003</v>
      </c>
      <c r="AC43" s="20"/>
      <c r="AD43" s="19">
        <f t="shared" ref="AD43:AD75" si="13">(+AB43+U43+N43)</f>
        <v>41919</v>
      </c>
      <c r="AE43" s="20"/>
      <c r="AF43" s="21"/>
      <c r="AG43" s="21"/>
      <c r="AH43" s="21"/>
      <c r="AI43" s="21"/>
      <c r="AJ43" s="19">
        <f t="shared" si="6"/>
        <v>0</v>
      </c>
      <c r="AK43" s="20"/>
      <c r="AL43" s="21"/>
      <c r="AM43" s="21"/>
      <c r="AN43" s="21"/>
      <c r="AO43" s="21"/>
      <c r="AP43" s="19">
        <f t="shared" si="7"/>
        <v>0</v>
      </c>
      <c r="AQ43" s="20"/>
      <c r="AR43" s="21"/>
      <c r="AS43" s="21">
        <v>1145</v>
      </c>
      <c r="AT43" s="21">
        <v>2998</v>
      </c>
      <c r="AU43" s="21"/>
      <c r="AV43" s="21"/>
      <c r="AW43" s="21"/>
      <c r="AX43" s="19">
        <f t="shared" si="8"/>
        <v>4143</v>
      </c>
      <c r="AY43" s="20"/>
      <c r="AZ43" s="21"/>
      <c r="BA43" s="21"/>
      <c r="BB43" s="21">
        <v>2089</v>
      </c>
      <c r="BC43" s="21"/>
      <c r="BD43" s="19">
        <f t="shared" si="9"/>
        <v>2089</v>
      </c>
      <c r="BE43" s="20"/>
      <c r="BF43" s="22">
        <v>10155</v>
      </c>
      <c r="BG43" s="20"/>
      <c r="BH43" s="21"/>
      <c r="BI43" s="21"/>
      <c r="BJ43" s="21">
        <v>10876</v>
      </c>
      <c r="BK43" s="21"/>
      <c r="BL43" s="21"/>
      <c r="BM43" s="21"/>
      <c r="BN43" s="21"/>
      <c r="BO43" s="21"/>
      <c r="BP43" s="21"/>
      <c r="BQ43" s="21"/>
      <c r="BR43" s="21"/>
      <c r="BS43" s="21">
        <v>2359</v>
      </c>
      <c r="BT43" s="19">
        <f t="shared" si="10"/>
        <v>13235</v>
      </c>
      <c r="BU43" s="20" t="s">
        <v>12</v>
      </c>
      <c r="BV43" s="19">
        <f t="shared" ref="BV43:BV75" si="14">(+BT43+BF43+BD43+AX43+AP43+AJ43)</f>
        <v>29622</v>
      </c>
      <c r="BW43" s="20" t="s">
        <v>12</v>
      </c>
      <c r="BX43" s="19">
        <f t="shared" ref="BX43:BX75" si="15">((+AB43+U43+N43)-BV43)</f>
        <v>12297</v>
      </c>
      <c r="BY43" s="20" t="s">
        <v>12</v>
      </c>
      <c r="BZ43" s="19"/>
      <c r="CA43" s="20" t="s">
        <v>12</v>
      </c>
      <c r="CB43" s="19">
        <f t="shared" si="12"/>
        <v>12297</v>
      </c>
      <c r="CC43" s="5"/>
      <c r="CD43" s="72"/>
      <c r="CE43" s="72"/>
      <c r="CG43" s="42"/>
      <c r="CH43" s="6" t="s">
        <v>235</v>
      </c>
      <c r="CK43" s="13"/>
      <c r="CL43" s="5" t="s">
        <v>12</v>
      </c>
      <c r="CM43" t="s">
        <v>236</v>
      </c>
      <c r="CN43"/>
      <c r="CO43" s="3">
        <f>((+CK33))</f>
        <v>90270</v>
      </c>
    </row>
    <row r="44" spans="1:100" x14ac:dyDescent="0.2">
      <c r="A44" s="6">
        <f t="shared" si="2"/>
        <v>1</v>
      </c>
      <c r="B44" s="6" t="s">
        <v>232</v>
      </c>
      <c r="C44" s="19">
        <v>52143</v>
      </c>
      <c r="D44" s="20"/>
      <c r="E44" s="21">
        <v>64788</v>
      </c>
      <c r="F44" s="21"/>
      <c r="G44" s="21">
        <v>120</v>
      </c>
      <c r="H44" s="21"/>
      <c r="I44" s="21"/>
      <c r="J44" s="21"/>
      <c r="K44" s="21"/>
      <c r="L44" s="21"/>
      <c r="M44" s="21">
        <v>2616</v>
      </c>
      <c r="N44" s="19">
        <f t="shared" si="3"/>
        <v>67524</v>
      </c>
      <c r="O44" s="20"/>
      <c r="P44" s="21">
        <v>17423</v>
      </c>
      <c r="Q44" s="21"/>
      <c r="R44" s="21"/>
      <c r="S44" s="21"/>
      <c r="T44" s="21"/>
      <c r="U44" s="62">
        <f t="shared" si="4"/>
        <v>17423</v>
      </c>
      <c r="V44" s="20"/>
      <c r="W44" s="21"/>
      <c r="X44" s="21"/>
      <c r="Y44" s="21"/>
      <c r="Z44" s="21"/>
      <c r="AA44" s="21"/>
      <c r="AB44" s="19">
        <f t="shared" si="5"/>
        <v>0</v>
      </c>
      <c r="AC44" s="20"/>
      <c r="AD44" s="19">
        <f t="shared" si="13"/>
        <v>84947</v>
      </c>
      <c r="AE44" s="20"/>
      <c r="AF44" s="21"/>
      <c r="AG44" s="21"/>
      <c r="AH44" s="21"/>
      <c r="AI44" s="21"/>
      <c r="AJ44" s="19">
        <f t="shared" si="6"/>
        <v>0</v>
      </c>
      <c r="AK44" s="20"/>
      <c r="AL44" s="21"/>
      <c r="AM44" s="21"/>
      <c r="AN44" s="21"/>
      <c r="AO44" s="21"/>
      <c r="AP44" s="19">
        <f t="shared" si="7"/>
        <v>0</v>
      </c>
      <c r="AQ44" s="20"/>
      <c r="AR44" s="21">
        <v>25138</v>
      </c>
      <c r="AS44" s="21">
        <v>463</v>
      </c>
      <c r="AT44" s="21">
        <v>1375</v>
      </c>
      <c r="AU44" s="21">
        <v>539</v>
      </c>
      <c r="AV44" s="21"/>
      <c r="AW44" s="21">
        <v>1530</v>
      </c>
      <c r="AX44" s="19">
        <f t="shared" si="8"/>
        <v>29045</v>
      </c>
      <c r="AY44" s="20"/>
      <c r="AZ44" s="21">
        <v>10000</v>
      </c>
      <c r="BA44" s="21">
        <v>4656</v>
      </c>
      <c r="BB44" s="21">
        <v>2301</v>
      </c>
      <c r="BC44" s="21"/>
      <c r="BD44" s="19">
        <f t="shared" si="9"/>
        <v>16957</v>
      </c>
      <c r="BE44" s="20"/>
      <c r="BF44" s="22">
        <v>6537</v>
      </c>
      <c r="BG44" s="20"/>
      <c r="BH44" s="21"/>
      <c r="BI44" s="21">
        <v>4833</v>
      </c>
      <c r="BJ44" s="21">
        <v>12496</v>
      </c>
      <c r="BK44" s="21"/>
      <c r="BL44" s="21"/>
      <c r="BM44" s="21"/>
      <c r="BN44" s="21"/>
      <c r="BO44" s="21"/>
      <c r="BP44" s="21"/>
      <c r="BQ44" s="21"/>
      <c r="BR44" s="21"/>
      <c r="BS44" s="21">
        <v>751</v>
      </c>
      <c r="BT44" s="19">
        <f t="shared" si="10"/>
        <v>18080</v>
      </c>
      <c r="BU44" s="20" t="s">
        <v>12</v>
      </c>
      <c r="BV44" s="19">
        <f t="shared" si="14"/>
        <v>70619</v>
      </c>
      <c r="BW44" s="20" t="s">
        <v>12</v>
      </c>
      <c r="BX44" s="19">
        <f t="shared" si="15"/>
        <v>14328</v>
      </c>
      <c r="BY44" s="20" t="s">
        <v>12</v>
      </c>
      <c r="BZ44" s="19"/>
      <c r="CA44" s="20" t="s">
        <v>12</v>
      </c>
      <c r="CB44" s="19">
        <f t="shared" si="12"/>
        <v>66471</v>
      </c>
      <c r="CC44" s="5"/>
      <c r="CD44" s="72">
        <v>30000</v>
      </c>
      <c r="CE44" s="72">
        <v>37029</v>
      </c>
      <c r="CG44" s="26">
        <v>48</v>
      </c>
      <c r="CH44" s="37" t="s">
        <v>8</v>
      </c>
      <c r="CK44" s="13">
        <f>((+BF$203))</f>
        <v>8402940.1899999976</v>
      </c>
      <c r="CL44" s="5" t="s">
        <v>12</v>
      </c>
      <c r="CM44" t="s">
        <v>238</v>
      </c>
      <c r="CN44"/>
      <c r="CO44" s="3">
        <f>((+CK34))</f>
        <v>743027</v>
      </c>
    </row>
    <row r="45" spans="1:100" x14ac:dyDescent="0.2">
      <c r="A45" s="6">
        <f t="shared" si="2"/>
        <v>1</v>
      </c>
      <c r="B45" s="6" t="s">
        <v>234</v>
      </c>
      <c r="C45" s="19"/>
      <c r="D45" s="20"/>
      <c r="E45" s="21"/>
      <c r="F45" s="21"/>
      <c r="G45" s="21">
        <v>164</v>
      </c>
      <c r="H45" s="21">
        <v>1346</v>
      </c>
      <c r="I45" s="21"/>
      <c r="J45" s="21"/>
      <c r="K45" s="21"/>
      <c r="L45" s="21"/>
      <c r="M45" s="21">
        <v>30000</v>
      </c>
      <c r="N45" s="19">
        <f t="shared" si="3"/>
        <v>31510</v>
      </c>
      <c r="O45" s="20"/>
      <c r="P45" s="21">
        <v>5405</v>
      </c>
      <c r="Q45" s="21"/>
      <c r="R45" s="21"/>
      <c r="S45" s="21"/>
      <c r="T45" s="21"/>
      <c r="U45" s="62">
        <f t="shared" si="4"/>
        <v>5405</v>
      </c>
      <c r="V45" s="20"/>
      <c r="W45" s="21"/>
      <c r="X45" s="21"/>
      <c r="Y45" s="21"/>
      <c r="Z45" s="21"/>
      <c r="AA45" s="21"/>
      <c r="AB45" s="19">
        <f t="shared" si="5"/>
        <v>0</v>
      </c>
      <c r="AC45" s="20"/>
      <c r="AD45" s="19">
        <f t="shared" si="13"/>
        <v>36915</v>
      </c>
      <c r="AE45" s="20"/>
      <c r="AF45" s="21"/>
      <c r="AG45" s="21"/>
      <c r="AH45" s="21"/>
      <c r="AI45" s="21"/>
      <c r="AJ45" s="19">
        <f t="shared" si="6"/>
        <v>0</v>
      </c>
      <c r="AK45" s="20"/>
      <c r="AL45" s="21"/>
      <c r="AM45" s="21"/>
      <c r="AN45" s="21"/>
      <c r="AO45" s="21">
        <v>100</v>
      </c>
      <c r="AP45" s="19">
        <f t="shared" si="7"/>
        <v>100</v>
      </c>
      <c r="AQ45" s="20"/>
      <c r="AR45" s="21"/>
      <c r="AS45" s="21"/>
      <c r="AT45" s="21">
        <v>3618</v>
      </c>
      <c r="AU45" s="21"/>
      <c r="AV45" s="21"/>
      <c r="AW45" s="21"/>
      <c r="AX45" s="19">
        <f t="shared" si="8"/>
        <v>3618</v>
      </c>
      <c r="AY45" s="20"/>
      <c r="AZ45" s="21"/>
      <c r="BA45" s="21"/>
      <c r="BB45" s="21"/>
      <c r="BC45" s="21"/>
      <c r="BD45" s="19">
        <f t="shared" si="9"/>
        <v>0</v>
      </c>
      <c r="BE45" s="20"/>
      <c r="BF45" s="22">
        <v>2851</v>
      </c>
      <c r="BG45" s="20"/>
      <c r="BH45" s="21"/>
      <c r="BI45" s="21"/>
      <c r="BJ45" s="21">
        <v>1052</v>
      </c>
      <c r="BK45" s="21">
        <v>135</v>
      </c>
      <c r="BL45" s="21"/>
      <c r="BM45" s="21"/>
      <c r="BN45" s="21"/>
      <c r="BO45" s="21"/>
      <c r="BP45" s="21"/>
      <c r="BQ45" s="21"/>
      <c r="BR45" s="21"/>
      <c r="BS45" s="21">
        <v>2275</v>
      </c>
      <c r="BT45" s="19">
        <f t="shared" si="10"/>
        <v>3462</v>
      </c>
      <c r="BU45" s="20" t="s">
        <v>12</v>
      </c>
      <c r="BV45" s="19">
        <f t="shared" si="14"/>
        <v>10031</v>
      </c>
      <c r="BW45" s="20" t="s">
        <v>12</v>
      </c>
      <c r="BX45" s="19">
        <f t="shared" si="15"/>
        <v>26884</v>
      </c>
      <c r="BY45" s="20" t="s">
        <v>12</v>
      </c>
      <c r="BZ45" s="19"/>
      <c r="CA45" s="20" t="s">
        <v>12</v>
      </c>
      <c r="CB45" s="19">
        <f t="shared" si="12"/>
        <v>26884</v>
      </c>
      <c r="CC45" s="5"/>
      <c r="CD45" s="72">
        <v>30000</v>
      </c>
      <c r="CE45" s="72">
        <v>209</v>
      </c>
      <c r="CG45" s="42"/>
      <c r="CH45" s="37" t="s">
        <v>240</v>
      </c>
      <c r="CK45" s="13"/>
      <c r="CL45" s="5" t="s">
        <v>12</v>
      </c>
      <c r="CM45" t="s">
        <v>241</v>
      </c>
      <c r="CN45"/>
      <c r="CO45" s="3">
        <f>((+CK35))</f>
        <v>2542085.8099999996</v>
      </c>
    </row>
    <row r="46" spans="1:100" x14ac:dyDescent="0.2">
      <c r="A46" s="6">
        <f t="shared" si="2"/>
        <v>1</v>
      </c>
      <c r="B46" s="6" t="s">
        <v>237</v>
      </c>
      <c r="C46" s="19">
        <v>8071</v>
      </c>
      <c r="D46" s="20"/>
      <c r="E46" s="21">
        <v>24085</v>
      </c>
      <c r="F46" s="21"/>
      <c r="G46" s="21">
        <v>238</v>
      </c>
      <c r="H46" s="21"/>
      <c r="I46" s="21"/>
      <c r="J46" s="21"/>
      <c r="K46" s="21"/>
      <c r="L46" s="21"/>
      <c r="M46" s="21">
        <v>2200</v>
      </c>
      <c r="N46" s="19">
        <f t="shared" si="3"/>
        <v>26523</v>
      </c>
      <c r="O46" s="20"/>
      <c r="P46" s="21">
        <v>12622.37</v>
      </c>
      <c r="Q46" s="21"/>
      <c r="R46" s="21"/>
      <c r="S46" s="21"/>
      <c r="T46" s="21"/>
      <c r="U46" s="62">
        <f t="shared" si="4"/>
        <v>12622.37</v>
      </c>
      <c r="V46" s="20"/>
      <c r="W46" s="21"/>
      <c r="X46" s="21"/>
      <c r="Y46" s="21"/>
      <c r="Z46" s="21"/>
      <c r="AA46" s="21"/>
      <c r="AB46" s="19">
        <f t="shared" si="5"/>
        <v>0</v>
      </c>
      <c r="AC46" s="20"/>
      <c r="AD46" s="19">
        <f t="shared" si="13"/>
        <v>39145.370000000003</v>
      </c>
      <c r="AE46" s="20"/>
      <c r="AF46" s="21"/>
      <c r="AG46" s="21"/>
      <c r="AH46" s="21"/>
      <c r="AI46" s="21"/>
      <c r="AJ46" s="19">
        <f t="shared" si="6"/>
        <v>0</v>
      </c>
      <c r="AK46" s="20"/>
      <c r="AL46" s="21"/>
      <c r="AM46" s="21"/>
      <c r="AN46" s="21"/>
      <c r="AO46" s="21"/>
      <c r="AP46" s="19">
        <f t="shared" si="7"/>
        <v>0</v>
      </c>
      <c r="AQ46" s="20"/>
      <c r="AR46" s="21">
        <v>5100</v>
      </c>
      <c r="AS46" s="21"/>
      <c r="AT46" s="21"/>
      <c r="AU46" s="21">
        <v>200</v>
      </c>
      <c r="AV46" s="21"/>
      <c r="AW46" s="21">
        <v>4159</v>
      </c>
      <c r="AX46" s="19">
        <f t="shared" si="8"/>
        <v>9459</v>
      </c>
      <c r="AY46" s="20"/>
      <c r="AZ46" s="21"/>
      <c r="BA46" s="21"/>
      <c r="BB46" s="21">
        <v>2287</v>
      </c>
      <c r="BC46" s="21">
        <v>1042</v>
      </c>
      <c r="BD46" s="19">
        <f t="shared" si="9"/>
        <v>3329</v>
      </c>
      <c r="BE46" s="20"/>
      <c r="BF46" s="22">
        <v>14026</v>
      </c>
      <c r="BG46" s="20"/>
      <c r="BH46" s="21"/>
      <c r="BI46" s="21"/>
      <c r="BJ46" s="21">
        <v>6463</v>
      </c>
      <c r="BK46" s="21"/>
      <c r="BL46" s="21"/>
      <c r="BM46" s="21"/>
      <c r="BN46" s="21"/>
      <c r="BO46" s="21"/>
      <c r="BP46" s="21"/>
      <c r="BQ46" s="21"/>
      <c r="BR46" s="21"/>
      <c r="BS46" s="21"/>
      <c r="BT46" s="19">
        <f t="shared" si="10"/>
        <v>6463</v>
      </c>
      <c r="BU46" s="20" t="s">
        <v>12</v>
      </c>
      <c r="BV46" s="19">
        <f t="shared" si="14"/>
        <v>33277</v>
      </c>
      <c r="BW46" s="20" t="s">
        <v>12</v>
      </c>
      <c r="BX46" s="19">
        <f t="shared" si="15"/>
        <v>5868.3700000000026</v>
      </c>
      <c r="BY46" s="20" t="s">
        <v>12</v>
      </c>
      <c r="BZ46" s="19"/>
      <c r="CA46" s="20" t="s">
        <v>12</v>
      </c>
      <c r="CB46" s="19">
        <f t="shared" si="12"/>
        <v>13939.370000000003</v>
      </c>
      <c r="CC46" s="5">
        <v>0</v>
      </c>
      <c r="CD46" s="72"/>
      <c r="CE46" s="72">
        <v>13939</v>
      </c>
      <c r="CG46" s="26" t="s">
        <v>538</v>
      </c>
      <c r="CH46" s="6" t="s">
        <v>244</v>
      </c>
      <c r="CK46" s="13">
        <f>((+AF203+AL203))</f>
        <v>22916700.549999997</v>
      </c>
      <c r="CL46" s="5" t="s">
        <v>12</v>
      </c>
      <c r="CM46" s="6" t="s">
        <v>222</v>
      </c>
      <c r="CS46" s="6" t="s">
        <v>223</v>
      </c>
    </row>
    <row r="47" spans="1:100" x14ac:dyDescent="0.2">
      <c r="A47" s="6">
        <f t="shared" si="2"/>
        <v>1</v>
      </c>
      <c r="B47" s="6" t="s">
        <v>239</v>
      </c>
      <c r="C47" s="19"/>
      <c r="D47" s="20"/>
      <c r="E47" s="21"/>
      <c r="F47" s="21"/>
      <c r="G47" s="21"/>
      <c r="H47" s="21"/>
      <c r="I47" s="21"/>
      <c r="J47" s="21"/>
      <c r="K47" s="21"/>
      <c r="L47" s="21"/>
      <c r="M47" s="21">
        <v>80589.58</v>
      </c>
      <c r="N47" s="19">
        <f t="shared" si="3"/>
        <v>80589.58</v>
      </c>
      <c r="O47" s="20"/>
      <c r="P47" s="21">
        <v>80670.5</v>
      </c>
      <c r="Q47" s="21"/>
      <c r="R47" s="21"/>
      <c r="S47" s="21"/>
      <c r="T47" s="21"/>
      <c r="U47" s="62">
        <f t="shared" si="4"/>
        <v>80670.5</v>
      </c>
      <c r="V47" s="20"/>
      <c r="W47" s="21"/>
      <c r="X47" s="21"/>
      <c r="Y47" s="21"/>
      <c r="Z47" s="21"/>
      <c r="AA47" s="21"/>
      <c r="AB47" s="19">
        <f t="shared" si="5"/>
        <v>0</v>
      </c>
      <c r="AC47" s="20"/>
      <c r="AD47" s="19">
        <f t="shared" si="13"/>
        <v>161260.08000000002</v>
      </c>
      <c r="AE47" s="20"/>
      <c r="AF47" s="21"/>
      <c r="AG47" s="21"/>
      <c r="AH47" s="21"/>
      <c r="AI47" s="21"/>
      <c r="AJ47" s="19">
        <f t="shared" si="6"/>
        <v>0</v>
      </c>
      <c r="AK47" s="20"/>
      <c r="AL47" s="21">
        <v>15971.4</v>
      </c>
      <c r="AM47" s="21"/>
      <c r="AN47" s="21"/>
      <c r="AO47" s="21"/>
      <c r="AP47" s="19">
        <f t="shared" si="7"/>
        <v>15971.4</v>
      </c>
      <c r="AQ47" s="20"/>
      <c r="AR47" s="21">
        <v>40363.21</v>
      </c>
      <c r="AS47" s="21">
        <v>22197.7</v>
      </c>
      <c r="AT47" s="21">
        <v>40597.5</v>
      </c>
      <c r="AU47" s="21"/>
      <c r="AV47" s="21"/>
      <c r="AW47" s="21">
        <v>10852.99</v>
      </c>
      <c r="AX47" s="19">
        <f t="shared" si="8"/>
        <v>114011.40000000001</v>
      </c>
      <c r="AY47" s="20"/>
      <c r="AZ47" s="21"/>
      <c r="BA47" s="21"/>
      <c r="BB47" s="21">
        <v>442.54</v>
      </c>
      <c r="BC47" s="21">
        <v>9991.99</v>
      </c>
      <c r="BD47" s="19">
        <f t="shared" si="9"/>
        <v>10434.530000000001</v>
      </c>
      <c r="BE47" s="20"/>
      <c r="BF47" s="22"/>
      <c r="BG47" s="20"/>
      <c r="BH47" s="21"/>
      <c r="BI47" s="21"/>
      <c r="BJ47" s="21">
        <v>678.23</v>
      </c>
      <c r="BK47" s="21"/>
      <c r="BL47" s="21">
        <v>13459.14</v>
      </c>
      <c r="BM47" s="21"/>
      <c r="BN47" s="21"/>
      <c r="BO47" s="21"/>
      <c r="BP47" s="21"/>
      <c r="BQ47" s="21"/>
      <c r="BR47" s="21"/>
      <c r="BS47" s="21"/>
      <c r="BT47" s="19">
        <f t="shared" si="10"/>
        <v>14137.369999999999</v>
      </c>
      <c r="BU47" s="20" t="s">
        <v>12</v>
      </c>
      <c r="BV47" s="19">
        <f t="shared" si="14"/>
        <v>154554.70000000001</v>
      </c>
      <c r="BW47" s="20" t="s">
        <v>12</v>
      </c>
      <c r="BX47" s="19">
        <f t="shared" si="15"/>
        <v>6705.3800000000047</v>
      </c>
      <c r="BY47" s="20" t="s">
        <v>12</v>
      </c>
      <c r="BZ47" s="19"/>
      <c r="CA47" s="20" t="s">
        <v>12</v>
      </c>
      <c r="CB47" s="19">
        <f t="shared" si="12"/>
        <v>6705.3800000000047</v>
      </c>
      <c r="CC47" s="5"/>
      <c r="CD47" s="72">
        <v>6705</v>
      </c>
      <c r="CE47" s="72"/>
      <c r="CG47" s="26" t="s">
        <v>243</v>
      </c>
      <c r="CH47" s="6" t="s">
        <v>247</v>
      </c>
      <c r="CK47" s="13">
        <f>((+AG203+AM203))</f>
        <v>4844342.4400000004</v>
      </c>
      <c r="CL47" s="5" t="s">
        <v>12</v>
      </c>
      <c r="CM47" s="6" t="s">
        <v>248</v>
      </c>
    </row>
    <row r="48" spans="1:100" x14ac:dyDescent="0.2">
      <c r="A48" s="6">
        <f t="shared" si="2"/>
        <v>1</v>
      </c>
      <c r="B48" s="6" t="s">
        <v>242</v>
      </c>
      <c r="C48" s="19">
        <v>75856</v>
      </c>
      <c r="D48" s="20"/>
      <c r="E48" s="21">
        <v>24919</v>
      </c>
      <c r="F48" s="21"/>
      <c r="G48" s="21">
        <v>807</v>
      </c>
      <c r="H48" s="21"/>
      <c r="I48" s="21"/>
      <c r="J48" s="21"/>
      <c r="K48" s="21"/>
      <c r="L48" s="21"/>
      <c r="M48" s="21"/>
      <c r="N48" s="19">
        <f t="shared" si="3"/>
        <v>25726</v>
      </c>
      <c r="O48" s="20"/>
      <c r="P48" s="21">
        <v>14838</v>
      </c>
      <c r="Q48" s="21"/>
      <c r="R48" s="21"/>
      <c r="S48" s="21"/>
      <c r="T48" s="21"/>
      <c r="U48" s="62">
        <f t="shared" si="4"/>
        <v>14838</v>
      </c>
      <c r="V48" s="20"/>
      <c r="W48" s="21"/>
      <c r="X48" s="21"/>
      <c r="Y48" s="21"/>
      <c r="Z48" s="21"/>
      <c r="AA48" s="21">
        <v>35152</v>
      </c>
      <c r="AB48" s="19">
        <f t="shared" si="5"/>
        <v>35152</v>
      </c>
      <c r="AC48" s="20"/>
      <c r="AD48" s="19">
        <f t="shared" si="13"/>
        <v>75716</v>
      </c>
      <c r="AE48" s="20"/>
      <c r="AF48" s="21"/>
      <c r="AG48" s="21">
        <v>1672</v>
      </c>
      <c r="AH48" s="21"/>
      <c r="AI48" s="21">
        <v>19014</v>
      </c>
      <c r="AJ48" s="19">
        <f t="shared" si="6"/>
        <v>20686</v>
      </c>
      <c r="AK48" s="20"/>
      <c r="AL48" s="21"/>
      <c r="AM48" s="21"/>
      <c r="AN48" s="21"/>
      <c r="AO48" s="21"/>
      <c r="AP48" s="19">
        <f t="shared" si="7"/>
        <v>0</v>
      </c>
      <c r="AQ48" s="20"/>
      <c r="AR48" s="21">
        <v>26281</v>
      </c>
      <c r="AS48" s="21">
        <v>3681</v>
      </c>
      <c r="AT48" s="21">
        <v>1467</v>
      </c>
      <c r="AU48" s="21">
        <v>313</v>
      </c>
      <c r="AV48" s="21"/>
      <c r="AW48" s="21">
        <v>1855</v>
      </c>
      <c r="AX48" s="19">
        <f t="shared" si="8"/>
        <v>33597</v>
      </c>
      <c r="AY48" s="20"/>
      <c r="AZ48" s="21"/>
      <c r="BA48" s="21"/>
      <c r="BB48" s="21">
        <v>1081</v>
      </c>
      <c r="BC48" s="21"/>
      <c r="BD48" s="19">
        <f t="shared" si="9"/>
        <v>1081</v>
      </c>
      <c r="BE48" s="20"/>
      <c r="BF48" s="22">
        <v>147</v>
      </c>
      <c r="BG48" s="20"/>
      <c r="BH48" s="21"/>
      <c r="BI48" s="21"/>
      <c r="BJ48" s="21">
        <v>2221</v>
      </c>
      <c r="BK48" s="21"/>
      <c r="BL48" s="21"/>
      <c r="BM48" s="21"/>
      <c r="BN48" s="21"/>
      <c r="BO48" s="21"/>
      <c r="BP48" s="21"/>
      <c r="BQ48" s="21">
        <v>16138</v>
      </c>
      <c r="BR48" s="21"/>
      <c r="BS48" s="21"/>
      <c r="BT48" s="19">
        <f t="shared" si="10"/>
        <v>18359</v>
      </c>
      <c r="BU48" s="20" t="s">
        <v>12</v>
      </c>
      <c r="BV48" s="19">
        <f t="shared" si="14"/>
        <v>73870</v>
      </c>
      <c r="BW48" s="20" t="s">
        <v>12</v>
      </c>
      <c r="BX48" s="19">
        <f t="shared" si="15"/>
        <v>1846</v>
      </c>
      <c r="BY48" s="20" t="s">
        <v>12</v>
      </c>
      <c r="BZ48" s="19"/>
      <c r="CA48" s="20" t="s">
        <v>12</v>
      </c>
      <c r="CB48" s="19">
        <f t="shared" si="12"/>
        <v>77702</v>
      </c>
      <c r="CC48" s="5"/>
      <c r="CD48" s="72">
        <v>65702</v>
      </c>
      <c r="CE48" s="72">
        <v>12000</v>
      </c>
      <c r="CG48" s="26" t="s">
        <v>246</v>
      </c>
      <c r="CH48" s="6" t="s">
        <v>251</v>
      </c>
      <c r="CK48" s="13">
        <f>((+AH203+AN203))</f>
        <v>57342</v>
      </c>
      <c r="CL48" s="5" t="s">
        <v>12</v>
      </c>
      <c r="CM48" s="6" t="s">
        <v>252</v>
      </c>
    </row>
    <row r="49" spans="1:97" x14ac:dyDescent="0.2">
      <c r="A49" s="6">
        <f t="shared" si="2"/>
        <v>1</v>
      </c>
      <c r="B49" s="6" t="s">
        <v>245</v>
      </c>
      <c r="C49" s="19">
        <v>0</v>
      </c>
      <c r="D49" s="20"/>
      <c r="E49" s="21">
        <v>9718</v>
      </c>
      <c r="F49" s="21"/>
      <c r="G49" s="21"/>
      <c r="H49" s="21"/>
      <c r="I49" s="21"/>
      <c r="J49" s="21"/>
      <c r="K49" s="21"/>
      <c r="L49" s="21"/>
      <c r="M49" s="21">
        <v>19297</v>
      </c>
      <c r="N49" s="19">
        <f t="shared" si="3"/>
        <v>29015</v>
      </c>
      <c r="O49" s="20"/>
      <c r="P49" s="21">
        <v>18161</v>
      </c>
      <c r="Q49" s="21"/>
      <c r="R49" s="21"/>
      <c r="S49" s="21"/>
      <c r="T49" s="21"/>
      <c r="U49" s="62">
        <f t="shared" si="4"/>
        <v>18161</v>
      </c>
      <c r="V49" s="20"/>
      <c r="W49" s="21"/>
      <c r="X49" s="21"/>
      <c r="Y49" s="21"/>
      <c r="Z49" s="21"/>
      <c r="AA49" s="21"/>
      <c r="AB49" s="19">
        <f t="shared" si="5"/>
        <v>0</v>
      </c>
      <c r="AC49" s="20"/>
      <c r="AD49" s="19">
        <f t="shared" si="13"/>
        <v>47176</v>
      </c>
      <c r="AE49" s="20"/>
      <c r="AF49" s="21"/>
      <c r="AG49" s="21"/>
      <c r="AH49" s="21"/>
      <c r="AI49" s="21"/>
      <c r="AJ49" s="19">
        <f t="shared" si="6"/>
        <v>0</v>
      </c>
      <c r="AK49" s="20"/>
      <c r="AL49" s="21"/>
      <c r="AM49" s="21"/>
      <c r="AN49" s="21"/>
      <c r="AO49" s="21"/>
      <c r="AP49" s="19">
        <f t="shared" si="7"/>
        <v>0</v>
      </c>
      <c r="AQ49" s="20"/>
      <c r="AR49" s="21"/>
      <c r="AS49" s="21">
        <v>15882</v>
      </c>
      <c r="AT49" s="21"/>
      <c r="AU49" s="21"/>
      <c r="AV49" s="21"/>
      <c r="AW49" s="21"/>
      <c r="AX49" s="19">
        <f t="shared" si="8"/>
        <v>15882</v>
      </c>
      <c r="AY49" s="20"/>
      <c r="AZ49" s="21">
        <v>300</v>
      </c>
      <c r="BA49" s="21"/>
      <c r="BB49" s="21">
        <v>6479</v>
      </c>
      <c r="BC49" s="21"/>
      <c r="BD49" s="19">
        <f t="shared" si="9"/>
        <v>6779</v>
      </c>
      <c r="BE49" s="20"/>
      <c r="BF49" s="22">
        <v>13861</v>
      </c>
      <c r="BG49" s="20"/>
      <c r="BH49" s="21"/>
      <c r="BI49" s="21">
        <v>550</v>
      </c>
      <c r="BJ49" s="21">
        <v>9475</v>
      </c>
      <c r="BK49" s="21">
        <v>115</v>
      </c>
      <c r="BL49" s="21"/>
      <c r="BM49" s="21"/>
      <c r="BN49" s="21"/>
      <c r="BO49" s="21"/>
      <c r="BP49" s="21"/>
      <c r="BQ49" s="21"/>
      <c r="BR49" s="21"/>
      <c r="BS49" s="21">
        <v>514</v>
      </c>
      <c r="BT49" s="19">
        <f t="shared" si="10"/>
        <v>10654</v>
      </c>
      <c r="BU49" s="20" t="s">
        <v>12</v>
      </c>
      <c r="BV49" s="19">
        <f t="shared" si="14"/>
        <v>47176</v>
      </c>
      <c r="BW49" s="20" t="s">
        <v>12</v>
      </c>
      <c r="BX49" s="19">
        <f t="shared" si="15"/>
        <v>0</v>
      </c>
      <c r="BY49" s="20" t="s">
        <v>12</v>
      </c>
      <c r="BZ49" s="19"/>
      <c r="CA49" s="20" t="s">
        <v>12</v>
      </c>
      <c r="CB49" s="19">
        <f t="shared" si="12"/>
        <v>0</v>
      </c>
      <c r="CC49" s="5"/>
      <c r="CD49" s="72"/>
      <c r="CE49" s="72"/>
      <c r="CG49" s="26" t="s">
        <v>250</v>
      </c>
      <c r="CH49" s="6" t="s">
        <v>255</v>
      </c>
      <c r="CK49" s="13">
        <f>((+AI203+AO203))</f>
        <v>3208260.3099999996</v>
      </c>
      <c r="CL49" s="5" t="s">
        <v>12</v>
      </c>
      <c r="CM49" s="6" t="s">
        <v>222</v>
      </c>
      <c r="CS49" s="6" t="s">
        <v>223</v>
      </c>
    </row>
    <row r="50" spans="1:97" x14ac:dyDescent="0.2">
      <c r="A50" s="6">
        <f t="shared" si="2"/>
        <v>1</v>
      </c>
      <c r="B50" s="6" t="s">
        <v>249</v>
      </c>
      <c r="C50" s="19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19">
        <f t="shared" si="3"/>
        <v>0</v>
      </c>
      <c r="O50" s="20"/>
      <c r="P50" s="21">
        <v>12849</v>
      </c>
      <c r="Q50" s="21"/>
      <c r="R50" s="21">
        <v>8342</v>
      </c>
      <c r="S50" s="21"/>
      <c r="T50" s="21">
        <v>8780</v>
      </c>
      <c r="U50" s="62">
        <f t="shared" si="4"/>
        <v>29971</v>
      </c>
      <c r="V50" s="20"/>
      <c r="W50" s="21"/>
      <c r="X50" s="21"/>
      <c r="Y50" s="21"/>
      <c r="Z50" s="21"/>
      <c r="AA50" s="21"/>
      <c r="AB50" s="19">
        <f t="shared" si="5"/>
        <v>0</v>
      </c>
      <c r="AC50" s="20"/>
      <c r="AD50" s="19">
        <f t="shared" si="13"/>
        <v>29971</v>
      </c>
      <c r="AE50" s="20"/>
      <c r="AF50" s="21"/>
      <c r="AG50" s="21"/>
      <c r="AH50" s="21"/>
      <c r="AI50" s="21"/>
      <c r="AJ50" s="19">
        <f t="shared" si="6"/>
        <v>0</v>
      </c>
      <c r="AK50" s="20"/>
      <c r="AL50" s="21"/>
      <c r="AM50" s="21"/>
      <c r="AN50" s="21"/>
      <c r="AO50" s="21"/>
      <c r="AP50" s="19">
        <f t="shared" si="7"/>
        <v>0</v>
      </c>
      <c r="AQ50" s="20"/>
      <c r="AR50" s="21"/>
      <c r="AS50" s="21">
        <v>2500</v>
      </c>
      <c r="AT50" s="21">
        <v>500</v>
      </c>
      <c r="AU50" s="21">
        <v>600</v>
      </c>
      <c r="AV50" s="21"/>
      <c r="AW50" s="21">
        <v>700</v>
      </c>
      <c r="AX50" s="19">
        <f t="shared" si="8"/>
        <v>4300</v>
      </c>
      <c r="AY50" s="20"/>
      <c r="AZ50" s="21"/>
      <c r="BA50" s="21"/>
      <c r="BB50" s="21">
        <v>4321</v>
      </c>
      <c r="BC50" s="21"/>
      <c r="BD50" s="19">
        <f t="shared" si="9"/>
        <v>4321</v>
      </c>
      <c r="BE50" s="20"/>
      <c r="BF50" s="22">
        <v>15900</v>
      </c>
      <c r="BG50" s="20"/>
      <c r="BH50" s="21"/>
      <c r="BI50" s="21"/>
      <c r="BJ50" s="21">
        <v>450</v>
      </c>
      <c r="BK50" s="21">
        <v>5000</v>
      </c>
      <c r="BL50" s="21"/>
      <c r="BM50" s="21"/>
      <c r="BN50" s="21"/>
      <c r="BO50" s="21"/>
      <c r="BP50" s="21"/>
      <c r="BQ50" s="21"/>
      <c r="BR50" s="21"/>
      <c r="BS50" s="21"/>
      <c r="BT50" s="19">
        <f t="shared" si="10"/>
        <v>5450</v>
      </c>
      <c r="BU50" s="20" t="s">
        <v>12</v>
      </c>
      <c r="BV50" s="19">
        <f t="shared" si="14"/>
        <v>29971</v>
      </c>
      <c r="BW50" s="20" t="s">
        <v>12</v>
      </c>
      <c r="BX50" s="19">
        <f t="shared" si="15"/>
        <v>0</v>
      </c>
      <c r="BY50" s="20" t="s">
        <v>12</v>
      </c>
      <c r="BZ50" s="19"/>
      <c r="CA50" s="20" t="s">
        <v>12</v>
      </c>
      <c r="CB50" s="19">
        <f t="shared" si="12"/>
        <v>0</v>
      </c>
      <c r="CC50" s="5"/>
      <c r="CD50" s="72"/>
      <c r="CE50" s="72"/>
      <c r="CG50" s="26" t="s">
        <v>254</v>
      </c>
      <c r="CH50" s="6" t="s">
        <v>257</v>
      </c>
      <c r="CK50" s="13">
        <f>((+AJ203+AP203))</f>
        <v>31026645.299999997</v>
      </c>
      <c r="CL50" s="5" t="s">
        <v>12</v>
      </c>
      <c r="CM50" s="6" t="s">
        <v>258</v>
      </c>
    </row>
    <row r="51" spans="1:97" x14ac:dyDescent="0.2">
      <c r="A51" s="6">
        <f t="shared" si="2"/>
        <v>1</v>
      </c>
      <c r="B51" s="6" t="s">
        <v>253</v>
      </c>
      <c r="C51" s="19">
        <v>0</v>
      </c>
      <c r="D51" s="20"/>
      <c r="E51" s="21"/>
      <c r="F51" s="21"/>
      <c r="G51" s="21"/>
      <c r="H51" s="21">
        <v>1700</v>
      </c>
      <c r="I51" s="21"/>
      <c r="J51" s="21"/>
      <c r="K51" s="21"/>
      <c r="L51" s="21"/>
      <c r="M51" s="21"/>
      <c r="N51" s="19">
        <f t="shared" si="3"/>
        <v>1700</v>
      </c>
      <c r="O51" s="20"/>
      <c r="P51" s="21">
        <v>5296.21</v>
      </c>
      <c r="Q51" s="21"/>
      <c r="R51" s="21"/>
      <c r="S51" s="21"/>
      <c r="T51" s="21"/>
      <c r="U51" s="62">
        <f t="shared" si="4"/>
        <v>5296.21</v>
      </c>
      <c r="V51" s="20"/>
      <c r="W51" s="21"/>
      <c r="X51" s="21"/>
      <c r="Y51" s="21"/>
      <c r="Z51" s="21"/>
      <c r="AA51" s="21"/>
      <c r="AB51" s="19">
        <f t="shared" si="5"/>
        <v>0</v>
      </c>
      <c r="AC51" s="20"/>
      <c r="AD51" s="19">
        <f t="shared" si="13"/>
        <v>6996.21</v>
      </c>
      <c r="AE51" s="20"/>
      <c r="AF51" s="21"/>
      <c r="AG51" s="21"/>
      <c r="AH51" s="21"/>
      <c r="AI51" s="21"/>
      <c r="AJ51" s="19">
        <f t="shared" si="6"/>
        <v>0</v>
      </c>
      <c r="AK51" s="20"/>
      <c r="AL51" s="21"/>
      <c r="AM51" s="21"/>
      <c r="AN51" s="21"/>
      <c r="AO51" s="21"/>
      <c r="AP51" s="19">
        <f t="shared" si="7"/>
        <v>0</v>
      </c>
      <c r="AQ51" s="20"/>
      <c r="AR51" s="21"/>
      <c r="AS51" s="21"/>
      <c r="AT51" s="21"/>
      <c r="AU51" s="21"/>
      <c r="AV51" s="21"/>
      <c r="AW51" s="21"/>
      <c r="AX51" s="19">
        <f t="shared" si="8"/>
        <v>0</v>
      </c>
      <c r="AY51" s="20"/>
      <c r="AZ51" s="21"/>
      <c r="BA51" s="21"/>
      <c r="BB51" s="21"/>
      <c r="BC51" s="21"/>
      <c r="BD51" s="19">
        <f t="shared" si="9"/>
        <v>0</v>
      </c>
      <c r="BE51" s="20"/>
      <c r="BF51" s="22"/>
      <c r="BG51" s="20"/>
      <c r="BH51" s="21"/>
      <c r="BI51" s="21"/>
      <c r="BJ51" s="21">
        <v>1700</v>
      </c>
      <c r="BK51" s="21"/>
      <c r="BL51" s="21"/>
      <c r="BM51" s="21"/>
      <c r="BN51" s="21"/>
      <c r="BO51" s="21"/>
      <c r="BP51" s="21"/>
      <c r="BQ51" s="21">
        <v>5296.21</v>
      </c>
      <c r="BR51" s="21"/>
      <c r="BS51" s="21"/>
      <c r="BT51" s="19">
        <f t="shared" si="10"/>
        <v>6996.21</v>
      </c>
      <c r="BU51" s="20" t="s">
        <v>12</v>
      </c>
      <c r="BV51" s="19">
        <f t="shared" si="14"/>
        <v>6996.21</v>
      </c>
      <c r="BW51" s="20" t="s">
        <v>12</v>
      </c>
      <c r="BX51" s="19">
        <f t="shared" si="15"/>
        <v>0</v>
      </c>
      <c r="BY51" s="20" t="s">
        <v>12</v>
      </c>
      <c r="BZ51" s="19"/>
      <c r="CA51" s="20" t="s">
        <v>12</v>
      </c>
      <c r="CB51" s="19">
        <f t="shared" si="12"/>
        <v>0</v>
      </c>
      <c r="CC51" s="5"/>
      <c r="CD51" s="72"/>
      <c r="CE51" s="72"/>
      <c r="CG51" s="42"/>
      <c r="CH51" s="37" t="s">
        <v>6</v>
      </c>
      <c r="CK51" s="13"/>
      <c r="CL51" s="5" t="s">
        <v>12</v>
      </c>
      <c r="CM51" s="6" t="s">
        <v>260</v>
      </c>
    </row>
    <row r="52" spans="1:97" x14ac:dyDescent="0.2">
      <c r="A52" s="6">
        <f t="shared" si="2"/>
        <v>1</v>
      </c>
      <c r="B52" s="6" t="s">
        <v>256</v>
      </c>
      <c r="C52" s="19">
        <v>0</v>
      </c>
      <c r="D52" s="20"/>
      <c r="E52" s="21"/>
      <c r="F52" s="21"/>
      <c r="G52" s="21"/>
      <c r="H52" s="21">
        <v>16336</v>
      </c>
      <c r="I52" s="21"/>
      <c r="J52" s="21"/>
      <c r="K52" s="21"/>
      <c r="L52" s="21"/>
      <c r="M52" s="21">
        <v>21097</v>
      </c>
      <c r="N52" s="19">
        <f t="shared" si="3"/>
        <v>37433</v>
      </c>
      <c r="O52" s="20"/>
      <c r="P52" s="21">
        <v>4767</v>
      </c>
      <c r="Q52" s="21">
        <v>1942</v>
      </c>
      <c r="R52" s="21">
        <v>9035</v>
      </c>
      <c r="S52" s="21"/>
      <c r="T52" s="21"/>
      <c r="U52" s="62">
        <f t="shared" si="4"/>
        <v>15744</v>
      </c>
      <c r="V52" s="20"/>
      <c r="W52" s="21"/>
      <c r="X52" s="21"/>
      <c r="Y52" s="21"/>
      <c r="Z52" s="21"/>
      <c r="AA52" s="21">
        <v>41895</v>
      </c>
      <c r="AB52" s="19">
        <f t="shared" si="5"/>
        <v>41895</v>
      </c>
      <c r="AC52" s="20"/>
      <c r="AD52" s="19">
        <f t="shared" si="13"/>
        <v>95072</v>
      </c>
      <c r="AE52" s="20"/>
      <c r="AF52" s="21"/>
      <c r="AG52" s="21"/>
      <c r="AH52" s="21"/>
      <c r="AI52" s="21"/>
      <c r="AJ52" s="19">
        <f t="shared" si="6"/>
        <v>0</v>
      </c>
      <c r="AK52" s="20"/>
      <c r="AL52" s="21"/>
      <c r="AM52" s="21"/>
      <c r="AN52" s="21"/>
      <c r="AO52" s="21"/>
      <c r="AP52" s="19">
        <f t="shared" si="7"/>
        <v>0</v>
      </c>
      <c r="AQ52" s="20"/>
      <c r="AR52" s="21"/>
      <c r="AS52" s="21"/>
      <c r="AT52" s="21">
        <v>4248</v>
      </c>
      <c r="AU52" s="21">
        <v>2400</v>
      </c>
      <c r="AV52" s="21"/>
      <c r="AW52" s="21">
        <v>7462</v>
      </c>
      <c r="AX52" s="19">
        <f t="shared" si="8"/>
        <v>14110</v>
      </c>
      <c r="AY52" s="20"/>
      <c r="AZ52" s="21"/>
      <c r="BA52" s="21"/>
      <c r="BB52" s="21">
        <v>6184</v>
      </c>
      <c r="BC52" s="21">
        <v>1639</v>
      </c>
      <c r="BD52" s="19">
        <f t="shared" si="9"/>
        <v>7823</v>
      </c>
      <c r="BE52" s="20"/>
      <c r="BF52" s="22">
        <v>6869</v>
      </c>
      <c r="BG52" s="20"/>
      <c r="BH52" s="21"/>
      <c r="BI52" s="21"/>
      <c r="BJ52" s="21">
        <v>2844</v>
      </c>
      <c r="BK52" s="21">
        <v>12050</v>
      </c>
      <c r="BL52" s="21">
        <v>31020</v>
      </c>
      <c r="BM52" s="21"/>
      <c r="BN52" s="21"/>
      <c r="BO52" s="21"/>
      <c r="BP52" s="21"/>
      <c r="BQ52" s="21"/>
      <c r="BR52" s="21"/>
      <c r="BS52" s="21">
        <v>265</v>
      </c>
      <c r="BT52" s="19">
        <f t="shared" si="10"/>
        <v>46179</v>
      </c>
      <c r="BU52" s="20" t="s">
        <v>12</v>
      </c>
      <c r="BV52" s="19">
        <f t="shared" si="14"/>
        <v>74981</v>
      </c>
      <c r="BW52" s="20" t="s">
        <v>12</v>
      </c>
      <c r="BX52" s="19">
        <f t="shared" si="15"/>
        <v>20091</v>
      </c>
      <c r="BY52" s="20" t="s">
        <v>12</v>
      </c>
      <c r="BZ52" s="19"/>
      <c r="CA52" s="20" t="s">
        <v>12</v>
      </c>
      <c r="CB52" s="19">
        <f t="shared" si="12"/>
        <v>20091</v>
      </c>
      <c r="CC52" s="5"/>
      <c r="CD52" s="72">
        <v>20091</v>
      </c>
      <c r="CE52" s="72"/>
      <c r="CG52" s="26">
        <v>35</v>
      </c>
      <c r="CH52" s="6" t="s">
        <v>262</v>
      </c>
      <c r="CK52" s="13">
        <f>(+AR203)</f>
        <v>7963092.7499999991</v>
      </c>
      <c r="CL52" s="5" t="s">
        <v>12</v>
      </c>
    </row>
    <row r="53" spans="1:97" x14ac:dyDescent="0.2">
      <c r="A53" s="6">
        <f t="shared" si="2"/>
        <v>1</v>
      </c>
      <c r="B53" s="6" t="s">
        <v>259</v>
      </c>
      <c r="C53" s="19">
        <v>35786</v>
      </c>
      <c r="D53" s="20"/>
      <c r="E53" s="21">
        <v>37063</v>
      </c>
      <c r="F53" s="21"/>
      <c r="G53" s="21"/>
      <c r="H53" s="21"/>
      <c r="I53" s="21"/>
      <c r="J53" s="21"/>
      <c r="K53" s="21"/>
      <c r="L53" s="21"/>
      <c r="M53" s="21"/>
      <c r="N53" s="19">
        <f t="shared" si="3"/>
        <v>37063</v>
      </c>
      <c r="O53" s="20"/>
      <c r="P53" s="21">
        <v>17691</v>
      </c>
      <c r="Q53" s="21"/>
      <c r="R53" s="21"/>
      <c r="S53" s="21"/>
      <c r="T53" s="21"/>
      <c r="U53" s="62">
        <f t="shared" si="4"/>
        <v>17691</v>
      </c>
      <c r="V53" s="20"/>
      <c r="W53" s="21"/>
      <c r="X53" s="21"/>
      <c r="Y53" s="21"/>
      <c r="Z53" s="21"/>
      <c r="AA53" s="21"/>
      <c r="AB53" s="19">
        <f t="shared" si="5"/>
        <v>0</v>
      </c>
      <c r="AC53" s="20"/>
      <c r="AD53" s="19">
        <f t="shared" si="13"/>
        <v>54754</v>
      </c>
      <c r="AE53" s="20"/>
      <c r="AF53" s="21"/>
      <c r="AG53" s="21"/>
      <c r="AH53" s="21"/>
      <c r="AI53" s="21"/>
      <c r="AJ53" s="19">
        <f t="shared" si="6"/>
        <v>0</v>
      </c>
      <c r="AK53" s="20"/>
      <c r="AL53" s="21"/>
      <c r="AM53" s="21"/>
      <c r="AN53" s="21"/>
      <c r="AO53" s="21"/>
      <c r="AP53" s="19">
        <f t="shared" si="7"/>
        <v>0</v>
      </c>
      <c r="AQ53" s="20"/>
      <c r="AR53" s="21"/>
      <c r="AS53" s="21">
        <v>18885</v>
      </c>
      <c r="AT53" s="21">
        <v>303</v>
      </c>
      <c r="AU53" s="21"/>
      <c r="AV53" s="21"/>
      <c r="AW53" s="21"/>
      <c r="AX53" s="19">
        <f t="shared" si="8"/>
        <v>19188</v>
      </c>
      <c r="AY53" s="20"/>
      <c r="AZ53" s="21"/>
      <c r="BA53" s="21"/>
      <c r="BB53" s="21">
        <v>566</v>
      </c>
      <c r="BC53" s="21"/>
      <c r="BD53" s="19">
        <f t="shared" si="9"/>
        <v>566</v>
      </c>
      <c r="BE53" s="20"/>
      <c r="BF53" s="22">
        <v>10769</v>
      </c>
      <c r="BG53" s="20"/>
      <c r="BH53" s="21"/>
      <c r="BI53" s="21"/>
      <c r="BJ53" s="21">
        <v>1242</v>
      </c>
      <c r="BK53" s="21">
        <v>57</v>
      </c>
      <c r="BL53" s="21">
        <v>48</v>
      </c>
      <c r="BM53" s="21"/>
      <c r="BN53" s="21"/>
      <c r="BO53" s="21"/>
      <c r="BP53" s="21"/>
      <c r="BQ53" s="21"/>
      <c r="BR53" s="21"/>
      <c r="BS53" s="21"/>
      <c r="BT53" s="19">
        <f t="shared" si="10"/>
        <v>1347</v>
      </c>
      <c r="BU53" s="20" t="s">
        <v>12</v>
      </c>
      <c r="BV53" s="19">
        <f t="shared" si="14"/>
        <v>31870</v>
      </c>
      <c r="BW53" s="20" t="s">
        <v>12</v>
      </c>
      <c r="BX53" s="19">
        <f t="shared" si="15"/>
        <v>22884</v>
      </c>
      <c r="BY53" s="20" t="s">
        <v>12</v>
      </c>
      <c r="BZ53" s="19"/>
      <c r="CA53" s="20" t="s">
        <v>12</v>
      </c>
      <c r="CB53" s="19">
        <f t="shared" si="12"/>
        <v>58670</v>
      </c>
      <c r="CC53" s="5"/>
      <c r="CD53" s="72"/>
      <c r="CE53" s="72"/>
      <c r="CG53" s="26">
        <v>36</v>
      </c>
      <c r="CH53" s="6" t="s">
        <v>264</v>
      </c>
      <c r="CK53" s="13">
        <f>(+AS203)</f>
        <v>2837872.3849999998</v>
      </c>
      <c r="CL53" s="5" t="s">
        <v>12</v>
      </c>
      <c r="CM53" s="6" t="s">
        <v>222</v>
      </c>
      <c r="CS53" s="6" t="s">
        <v>223</v>
      </c>
    </row>
    <row r="54" spans="1:97" x14ac:dyDescent="0.2">
      <c r="A54" s="6">
        <f t="shared" si="2"/>
        <v>1</v>
      </c>
      <c r="B54" s="6" t="s">
        <v>261</v>
      </c>
      <c r="C54" s="19">
        <v>23845</v>
      </c>
      <c r="D54" s="20"/>
      <c r="E54" s="21">
        <v>36753</v>
      </c>
      <c r="F54" s="21"/>
      <c r="G54" s="21"/>
      <c r="H54" s="21"/>
      <c r="I54" s="21"/>
      <c r="J54" s="21"/>
      <c r="K54" s="21"/>
      <c r="L54" s="21"/>
      <c r="M54" s="21"/>
      <c r="N54" s="19">
        <f t="shared" si="3"/>
        <v>36753</v>
      </c>
      <c r="O54" s="20"/>
      <c r="P54" s="21">
        <v>18866</v>
      </c>
      <c r="Q54" s="21">
        <v>4236</v>
      </c>
      <c r="R54" s="21"/>
      <c r="S54" s="21"/>
      <c r="T54" s="21"/>
      <c r="U54" s="62">
        <f t="shared" si="4"/>
        <v>23102</v>
      </c>
      <c r="V54" s="20"/>
      <c r="W54" s="21"/>
      <c r="X54" s="21"/>
      <c r="Y54" s="21"/>
      <c r="Z54" s="21"/>
      <c r="AA54" s="21"/>
      <c r="AB54" s="19">
        <f t="shared" si="5"/>
        <v>0</v>
      </c>
      <c r="AC54" s="20"/>
      <c r="AD54" s="19">
        <f t="shared" si="13"/>
        <v>59855</v>
      </c>
      <c r="AE54" s="20"/>
      <c r="AF54" s="21"/>
      <c r="AG54" s="21"/>
      <c r="AH54" s="21"/>
      <c r="AI54" s="21"/>
      <c r="AJ54" s="19">
        <f t="shared" si="6"/>
        <v>0</v>
      </c>
      <c r="AK54" s="20"/>
      <c r="AL54" s="21"/>
      <c r="AM54" s="21"/>
      <c r="AN54" s="21"/>
      <c r="AO54" s="21"/>
      <c r="AP54" s="19">
        <f t="shared" si="7"/>
        <v>0</v>
      </c>
      <c r="AQ54" s="20"/>
      <c r="AR54" s="21">
        <v>7288</v>
      </c>
      <c r="AS54" s="21">
        <v>574</v>
      </c>
      <c r="AT54" s="21">
        <v>1984</v>
      </c>
      <c r="AU54" s="21"/>
      <c r="AV54" s="21"/>
      <c r="AW54" s="21">
        <v>22361</v>
      </c>
      <c r="AX54" s="19">
        <f t="shared" si="8"/>
        <v>32207</v>
      </c>
      <c r="AY54" s="20"/>
      <c r="AZ54" s="21"/>
      <c r="BA54" s="21">
        <v>3274</v>
      </c>
      <c r="BB54" s="21">
        <v>4576</v>
      </c>
      <c r="BC54" s="21"/>
      <c r="BD54" s="19">
        <f t="shared" si="9"/>
        <v>7850</v>
      </c>
      <c r="BE54" s="20"/>
      <c r="BF54" s="22">
        <v>4570</v>
      </c>
      <c r="BG54" s="20"/>
      <c r="BH54" s="21"/>
      <c r="BI54" s="21"/>
      <c r="BJ54" s="21">
        <v>9289</v>
      </c>
      <c r="BK54" s="21"/>
      <c r="BL54" s="21"/>
      <c r="BM54" s="21"/>
      <c r="BN54" s="21"/>
      <c r="BO54" s="21"/>
      <c r="BP54" s="21"/>
      <c r="BQ54" s="21"/>
      <c r="BR54" s="21"/>
      <c r="BS54" s="21">
        <v>1351</v>
      </c>
      <c r="BT54" s="19">
        <f t="shared" si="10"/>
        <v>10640</v>
      </c>
      <c r="BU54" s="20" t="s">
        <v>12</v>
      </c>
      <c r="BV54" s="19">
        <f t="shared" si="14"/>
        <v>55267</v>
      </c>
      <c r="BW54" s="20" t="s">
        <v>12</v>
      </c>
      <c r="BX54" s="19">
        <f t="shared" si="15"/>
        <v>4588</v>
      </c>
      <c r="BY54" s="20" t="s">
        <v>12</v>
      </c>
      <c r="BZ54" s="19">
        <v>-1407</v>
      </c>
      <c r="CA54" s="20" t="s">
        <v>12</v>
      </c>
      <c r="CB54" s="19">
        <f t="shared" si="12"/>
        <v>27026</v>
      </c>
      <c r="CC54" s="5"/>
      <c r="CD54" s="72">
        <v>20000</v>
      </c>
      <c r="CE54" s="72">
        <v>7026</v>
      </c>
      <c r="CG54" s="26">
        <v>37</v>
      </c>
      <c r="CH54" s="6" t="s">
        <v>266</v>
      </c>
      <c r="CK54" s="13">
        <f>(+AT203)</f>
        <v>3388490.1799999997</v>
      </c>
      <c r="CL54" s="5" t="s">
        <v>12</v>
      </c>
    </row>
    <row r="55" spans="1:97" x14ac:dyDescent="0.2">
      <c r="A55" s="6">
        <f t="shared" si="2"/>
        <v>1</v>
      </c>
      <c r="B55" s="6" t="s">
        <v>263</v>
      </c>
      <c r="C55" s="19">
        <v>0</v>
      </c>
      <c r="D55" s="20"/>
      <c r="E55" s="21"/>
      <c r="F55" s="21"/>
      <c r="G55" s="21">
        <v>1316.32</v>
      </c>
      <c r="H55" s="21">
        <v>90000</v>
      </c>
      <c r="I55" s="21"/>
      <c r="J55" s="21"/>
      <c r="K55" s="21">
        <v>23873.01</v>
      </c>
      <c r="L55" s="21"/>
      <c r="M55" s="21">
        <v>285615.32</v>
      </c>
      <c r="N55" s="19">
        <f t="shared" si="3"/>
        <v>400804.65</v>
      </c>
      <c r="O55" s="20"/>
      <c r="P55" s="21">
        <v>46630.65</v>
      </c>
      <c r="Q55" s="21"/>
      <c r="R55" s="21"/>
      <c r="S55" s="21"/>
      <c r="T55" s="21"/>
      <c r="U55" s="62">
        <f t="shared" si="4"/>
        <v>46630.65</v>
      </c>
      <c r="V55" s="20"/>
      <c r="W55" s="21"/>
      <c r="X55" s="21"/>
      <c r="Y55" s="21"/>
      <c r="Z55" s="21"/>
      <c r="AA55" s="21"/>
      <c r="AB55" s="19">
        <f t="shared" si="5"/>
        <v>0</v>
      </c>
      <c r="AC55" s="20"/>
      <c r="AD55" s="19">
        <f t="shared" si="13"/>
        <v>447435.30000000005</v>
      </c>
      <c r="AE55" s="20"/>
      <c r="AF55" s="21"/>
      <c r="AG55" s="21"/>
      <c r="AH55" s="21"/>
      <c r="AI55" s="21">
        <v>23166</v>
      </c>
      <c r="AJ55" s="19">
        <f t="shared" si="6"/>
        <v>23166</v>
      </c>
      <c r="AK55" s="20"/>
      <c r="AL55" s="21">
        <v>13511</v>
      </c>
      <c r="AM55" s="21">
        <v>15000</v>
      </c>
      <c r="AN55" s="21"/>
      <c r="AO55" s="21"/>
      <c r="AP55" s="19">
        <f t="shared" si="7"/>
        <v>28511</v>
      </c>
      <c r="AQ55" s="20"/>
      <c r="AR55" s="21">
        <v>36988.32</v>
      </c>
      <c r="AS55" s="21">
        <v>9047.7900000000009</v>
      </c>
      <c r="AT55" s="21">
        <v>27143.360000000001</v>
      </c>
      <c r="AU55" s="21">
        <v>9047.7900000000009</v>
      </c>
      <c r="AV55" s="21"/>
      <c r="AW55" s="21">
        <v>8119.31</v>
      </c>
      <c r="AX55" s="19">
        <f t="shared" si="8"/>
        <v>90346.57</v>
      </c>
      <c r="AY55" s="20"/>
      <c r="AZ55" s="21">
        <v>32040.5</v>
      </c>
      <c r="BA55" s="21"/>
      <c r="BB55" s="21">
        <v>23959.61</v>
      </c>
      <c r="BC55" s="21"/>
      <c r="BD55" s="19">
        <f t="shared" si="9"/>
        <v>56000.11</v>
      </c>
      <c r="BE55" s="20"/>
      <c r="BF55" s="22">
        <v>36364.67</v>
      </c>
      <c r="BG55" s="20"/>
      <c r="BH55" s="21"/>
      <c r="BI55" s="21"/>
      <c r="BJ55" s="21">
        <v>18183.38</v>
      </c>
      <c r="BK55" s="21">
        <v>3080.3</v>
      </c>
      <c r="BL55" s="21">
        <v>30760.5</v>
      </c>
      <c r="BM55" s="21">
        <v>13657.5</v>
      </c>
      <c r="BN55" s="21"/>
      <c r="BO55" s="21">
        <v>20000</v>
      </c>
      <c r="BP55" s="21"/>
      <c r="BQ55" s="21"/>
      <c r="BR55" s="21"/>
      <c r="BS55" s="21"/>
      <c r="BT55" s="19">
        <f t="shared" si="10"/>
        <v>85681.68</v>
      </c>
      <c r="BU55" s="20" t="s">
        <v>12</v>
      </c>
      <c r="BV55" s="19">
        <f t="shared" si="14"/>
        <v>320070.03000000003</v>
      </c>
      <c r="BW55" s="20" t="s">
        <v>12</v>
      </c>
      <c r="BX55" s="19">
        <f t="shared" si="15"/>
        <v>127365.27000000002</v>
      </c>
      <c r="BY55" s="20" t="s">
        <v>12</v>
      </c>
      <c r="BZ55" s="19"/>
      <c r="CA55" s="20" t="s">
        <v>12</v>
      </c>
      <c r="CB55" s="19">
        <f t="shared" si="12"/>
        <v>127365.27000000002</v>
      </c>
      <c r="CC55" s="5"/>
      <c r="CD55" s="72">
        <v>84369.77</v>
      </c>
      <c r="CE55" s="72">
        <v>59627</v>
      </c>
      <c r="CF55" s="6" t="s">
        <v>545</v>
      </c>
      <c r="CG55" s="26">
        <v>38</v>
      </c>
      <c r="CH55" s="6" t="s">
        <v>268</v>
      </c>
      <c r="CK55" s="13">
        <f>(+AU203)</f>
        <v>869787.10999999975</v>
      </c>
      <c r="CL55" s="5" t="s">
        <v>12</v>
      </c>
    </row>
    <row r="56" spans="1:97" x14ac:dyDescent="0.2">
      <c r="A56" s="6">
        <f t="shared" si="2"/>
        <v>1</v>
      </c>
      <c r="B56" s="6" t="s">
        <v>540</v>
      </c>
      <c r="C56" s="19">
        <v>8746</v>
      </c>
      <c r="D56" s="20"/>
      <c r="E56" s="21"/>
      <c r="F56" s="21"/>
      <c r="G56" s="21"/>
      <c r="H56" s="21"/>
      <c r="I56" s="21"/>
      <c r="J56" s="21"/>
      <c r="K56" s="21"/>
      <c r="L56" s="21"/>
      <c r="M56" s="21">
        <v>208</v>
      </c>
      <c r="N56" s="19">
        <f t="shared" si="3"/>
        <v>208</v>
      </c>
      <c r="O56" s="20"/>
      <c r="P56" s="21">
        <v>860</v>
      </c>
      <c r="Q56" s="21">
        <v>191</v>
      </c>
      <c r="R56" s="21">
        <v>361</v>
      </c>
      <c r="S56" s="21"/>
      <c r="T56" s="21">
        <v>489</v>
      </c>
      <c r="U56" s="62">
        <f>(SUM(P56:T56))</f>
        <v>1901</v>
      </c>
      <c r="V56" s="20"/>
      <c r="W56" s="21"/>
      <c r="X56" s="21"/>
      <c r="Y56" s="21"/>
      <c r="Z56" s="21"/>
      <c r="AA56" s="21"/>
      <c r="AB56" s="19">
        <f>(SUM(W56:AA56))</f>
        <v>0</v>
      </c>
      <c r="AC56" s="20"/>
      <c r="AD56" s="19">
        <f>(+AB56+U56+N56)</f>
        <v>2109</v>
      </c>
      <c r="AE56" s="20"/>
      <c r="AF56" s="21"/>
      <c r="AG56" s="21"/>
      <c r="AH56" s="21"/>
      <c r="AI56" s="21"/>
      <c r="AJ56" s="19">
        <f>(SUM(AF56:AI56))</f>
        <v>0</v>
      </c>
      <c r="AK56" s="20"/>
      <c r="AL56" s="21"/>
      <c r="AM56" s="21"/>
      <c r="AN56" s="21"/>
      <c r="AO56" s="21"/>
      <c r="AP56" s="19">
        <f>(SUM(AL56:AO56))</f>
        <v>0</v>
      </c>
      <c r="AQ56" s="20"/>
      <c r="AR56" s="21"/>
      <c r="AS56" s="21"/>
      <c r="AT56" s="21"/>
      <c r="AU56" s="21"/>
      <c r="AV56" s="21"/>
      <c r="AW56" s="21"/>
      <c r="AX56" s="19">
        <f>(SUM(AR56:AW56))</f>
        <v>0</v>
      </c>
      <c r="AY56" s="20"/>
      <c r="AZ56" s="21"/>
      <c r="BA56" s="21"/>
      <c r="BB56" s="21"/>
      <c r="BC56" s="21"/>
      <c r="BD56" s="19">
        <f>(SUM(AZ56:BC56))</f>
        <v>0</v>
      </c>
      <c r="BE56" s="20"/>
      <c r="BF56" s="22"/>
      <c r="BG56" s="20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19">
        <f>((SUM(BH56:BS56)))</f>
        <v>0</v>
      </c>
      <c r="BU56" s="20" t="s">
        <v>12</v>
      </c>
      <c r="BV56" s="19">
        <f t="shared" si="14"/>
        <v>0</v>
      </c>
      <c r="BW56" s="20" t="s">
        <v>12</v>
      </c>
      <c r="BX56" s="19">
        <f>((+AB56+U56+N56)-BV56)</f>
        <v>2109</v>
      </c>
      <c r="BY56" s="20" t="s">
        <v>12</v>
      </c>
      <c r="BZ56" s="19"/>
      <c r="CA56" s="20" t="s">
        <v>12</v>
      </c>
      <c r="CB56" s="19">
        <f t="shared" si="12"/>
        <v>10855</v>
      </c>
      <c r="CC56" s="5"/>
      <c r="CD56" s="72"/>
      <c r="CE56" s="72">
        <v>1041</v>
      </c>
      <c r="CG56" s="26">
        <v>39</v>
      </c>
      <c r="CH56" s="6" t="s">
        <v>251</v>
      </c>
      <c r="CK56" s="13">
        <f>(+AV203)</f>
        <v>639.81999999999994</v>
      </c>
      <c r="CL56" s="5" t="s">
        <v>12</v>
      </c>
    </row>
    <row r="57" spans="1:97" x14ac:dyDescent="0.2">
      <c r="A57" s="6">
        <f t="shared" si="2"/>
        <v>1</v>
      </c>
      <c r="B57" s="6" t="s">
        <v>265</v>
      </c>
      <c r="C57" s="19"/>
      <c r="D57" s="20"/>
      <c r="E57" s="21"/>
      <c r="F57" s="21"/>
      <c r="G57" s="21"/>
      <c r="H57" s="21">
        <v>10306</v>
      </c>
      <c r="I57" s="21"/>
      <c r="J57" s="21"/>
      <c r="K57" s="21"/>
      <c r="L57" s="21"/>
      <c r="M57" s="21"/>
      <c r="N57" s="19">
        <f t="shared" si="3"/>
        <v>10306</v>
      </c>
      <c r="O57" s="20"/>
      <c r="P57" s="21">
        <v>20390</v>
      </c>
      <c r="Q57" s="21"/>
      <c r="R57" s="21"/>
      <c r="S57" s="21"/>
      <c r="T57" s="21"/>
      <c r="U57" s="62">
        <f t="shared" si="4"/>
        <v>20390</v>
      </c>
      <c r="V57" s="20"/>
      <c r="W57" s="21"/>
      <c r="X57" s="21"/>
      <c r="Y57" s="21"/>
      <c r="Z57" s="21"/>
      <c r="AA57" s="21"/>
      <c r="AB57" s="19">
        <f t="shared" si="5"/>
        <v>0</v>
      </c>
      <c r="AC57" s="20"/>
      <c r="AD57" s="19">
        <f t="shared" si="13"/>
        <v>30696</v>
      </c>
      <c r="AE57" s="20"/>
      <c r="AF57" s="21"/>
      <c r="AG57" s="21"/>
      <c r="AH57" s="21"/>
      <c r="AI57" s="21"/>
      <c r="AJ57" s="19">
        <f t="shared" si="6"/>
        <v>0</v>
      </c>
      <c r="AK57" s="20"/>
      <c r="AL57" s="21"/>
      <c r="AM57" s="21"/>
      <c r="AN57" s="21"/>
      <c r="AO57" s="21"/>
      <c r="AP57" s="19">
        <f t="shared" si="7"/>
        <v>0</v>
      </c>
      <c r="AQ57" s="20"/>
      <c r="AR57" s="21"/>
      <c r="AS57" s="21">
        <v>11244</v>
      </c>
      <c r="AT57" s="21">
        <v>2698</v>
      </c>
      <c r="AU57" s="21"/>
      <c r="AV57" s="21"/>
      <c r="AW57" s="21">
        <v>902</v>
      </c>
      <c r="AX57" s="19">
        <f t="shared" si="8"/>
        <v>14844</v>
      </c>
      <c r="AY57" s="20"/>
      <c r="AZ57" s="21"/>
      <c r="BA57" s="21"/>
      <c r="BB57" s="21">
        <v>672</v>
      </c>
      <c r="BC57" s="21">
        <v>943</v>
      </c>
      <c r="BD57" s="19">
        <f t="shared" si="9"/>
        <v>1615</v>
      </c>
      <c r="BE57" s="20"/>
      <c r="BF57" s="22"/>
      <c r="BG57" s="20"/>
      <c r="BH57" s="21"/>
      <c r="BI57" s="21"/>
      <c r="BJ57" s="21">
        <v>14237</v>
      </c>
      <c r="BK57" s="21"/>
      <c r="BL57" s="21"/>
      <c r="BM57" s="21"/>
      <c r="BN57" s="21"/>
      <c r="BO57" s="21"/>
      <c r="BP57" s="21"/>
      <c r="BQ57" s="21"/>
      <c r="BR57" s="21"/>
      <c r="BS57" s="21"/>
      <c r="BT57" s="19">
        <f t="shared" si="10"/>
        <v>14237</v>
      </c>
      <c r="BU57" s="20" t="s">
        <v>12</v>
      </c>
      <c r="BV57" s="19">
        <f t="shared" si="14"/>
        <v>30696</v>
      </c>
      <c r="BW57" s="20" t="s">
        <v>12</v>
      </c>
      <c r="BX57" s="19">
        <f t="shared" si="15"/>
        <v>0</v>
      </c>
      <c r="BY57" s="20" t="s">
        <v>12</v>
      </c>
      <c r="BZ57" s="19"/>
      <c r="CA57" s="20" t="s">
        <v>12</v>
      </c>
      <c r="CB57" s="19">
        <f t="shared" si="12"/>
        <v>0</v>
      </c>
      <c r="CC57" s="5"/>
      <c r="CD57" s="72"/>
      <c r="CE57" s="72"/>
      <c r="CG57" s="26">
        <v>40</v>
      </c>
      <c r="CH57" s="6" t="s">
        <v>271</v>
      </c>
      <c r="CK57" s="13">
        <f>((+AW203))</f>
        <v>13591488.42</v>
      </c>
      <c r="CL57" s="5" t="s">
        <v>12</v>
      </c>
    </row>
    <row r="58" spans="1:97" x14ac:dyDescent="0.2">
      <c r="A58" s="6">
        <f t="shared" si="2"/>
        <v>1</v>
      </c>
      <c r="B58" s="6" t="s">
        <v>267</v>
      </c>
      <c r="C58" s="19">
        <v>0</v>
      </c>
      <c r="D58" s="20"/>
      <c r="E58" s="21">
        <v>28966.85</v>
      </c>
      <c r="F58" s="21"/>
      <c r="G58" s="21">
        <v>137.63</v>
      </c>
      <c r="H58" s="21"/>
      <c r="I58" s="21"/>
      <c r="J58" s="21"/>
      <c r="K58" s="21"/>
      <c r="L58" s="21"/>
      <c r="M58" s="21">
        <v>29820.3</v>
      </c>
      <c r="N58" s="19">
        <f t="shared" si="3"/>
        <v>58924.78</v>
      </c>
      <c r="O58" s="20"/>
      <c r="P58" s="21">
        <v>7318.29</v>
      </c>
      <c r="Q58" s="21"/>
      <c r="R58" s="21"/>
      <c r="S58" s="21"/>
      <c r="T58" s="21"/>
      <c r="U58" s="62">
        <f t="shared" si="4"/>
        <v>7318.29</v>
      </c>
      <c r="V58" s="20"/>
      <c r="W58" s="21"/>
      <c r="X58" s="21"/>
      <c r="Y58" s="21"/>
      <c r="Z58" s="21"/>
      <c r="AA58" s="21"/>
      <c r="AB58" s="19">
        <f t="shared" si="5"/>
        <v>0</v>
      </c>
      <c r="AC58" s="20"/>
      <c r="AD58" s="19">
        <f t="shared" si="13"/>
        <v>66243.069999999992</v>
      </c>
      <c r="AE58" s="20"/>
      <c r="AF58" s="21"/>
      <c r="AG58" s="21"/>
      <c r="AH58" s="21"/>
      <c r="AI58" s="21"/>
      <c r="AJ58" s="19">
        <f t="shared" si="6"/>
        <v>0</v>
      </c>
      <c r="AK58" s="20"/>
      <c r="AL58" s="21"/>
      <c r="AM58" s="21"/>
      <c r="AN58" s="21"/>
      <c r="AO58" s="21"/>
      <c r="AP58" s="19">
        <f t="shared" si="7"/>
        <v>0</v>
      </c>
      <c r="AQ58" s="20"/>
      <c r="AR58" s="21"/>
      <c r="AS58" s="21"/>
      <c r="AT58" s="21">
        <v>7816.26</v>
      </c>
      <c r="AU58" s="21"/>
      <c r="AV58" s="21"/>
      <c r="AW58" s="21">
        <v>14993.27</v>
      </c>
      <c r="AX58" s="19">
        <f t="shared" si="8"/>
        <v>22809.53</v>
      </c>
      <c r="AY58" s="20"/>
      <c r="AZ58" s="21">
        <v>21283.68</v>
      </c>
      <c r="BA58" s="21">
        <v>369.5</v>
      </c>
      <c r="BB58" s="21">
        <v>1370.92</v>
      </c>
      <c r="BC58" s="21">
        <v>2587.0700000000002</v>
      </c>
      <c r="BD58" s="19">
        <f t="shared" si="9"/>
        <v>25611.17</v>
      </c>
      <c r="BE58" s="20"/>
      <c r="BF58" s="22">
        <v>5201.3</v>
      </c>
      <c r="BG58" s="20"/>
      <c r="BH58" s="21"/>
      <c r="BI58" s="21"/>
      <c r="BJ58" s="21">
        <v>3222.4</v>
      </c>
      <c r="BK58" s="21"/>
      <c r="BL58" s="21"/>
      <c r="BM58" s="21"/>
      <c r="BN58" s="21"/>
      <c r="BO58" s="21"/>
      <c r="BP58" s="21"/>
      <c r="BQ58" s="21"/>
      <c r="BR58" s="21"/>
      <c r="BS58" s="21"/>
      <c r="BT58" s="19">
        <f t="shared" si="10"/>
        <v>3222.4</v>
      </c>
      <c r="BU58" s="20" t="s">
        <v>12</v>
      </c>
      <c r="BV58" s="19">
        <f t="shared" si="14"/>
        <v>56844.399999999994</v>
      </c>
      <c r="BW58" s="20" t="s">
        <v>12</v>
      </c>
      <c r="BX58" s="19">
        <f t="shared" si="15"/>
        <v>9398.6699999999983</v>
      </c>
      <c r="BY58" s="20" t="s">
        <v>12</v>
      </c>
      <c r="BZ58" s="19"/>
      <c r="CA58" s="20" t="s">
        <v>12</v>
      </c>
      <c r="CB58" s="19">
        <f t="shared" si="12"/>
        <v>9398.6699999999983</v>
      </c>
      <c r="CC58" s="5"/>
      <c r="CD58" s="72"/>
      <c r="CE58" s="72">
        <v>9398.67</v>
      </c>
      <c r="CG58" s="42"/>
      <c r="CH58" s="37" t="s">
        <v>7</v>
      </c>
      <c r="CK58" s="13" t="s">
        <v>84</v>
      </c>
      <c r="CL58" s="5" t="s">
        <v>12</v>
      </c>
    </row>
    <row r="59" spans="1:97" x14ac:dyDescent="0.2">
      <c r="A59" s="6">
        <f t="shared" si="2"/>
        <v>1</v>
      </c>
      <c r="B59" s="6" t="s">
        <v>269</v>
      </c>
      <c r="C59" s="19">
        <v>0</v>
      </c>
      <c r="D59" s="20"/>
      <c r="E59" s="21"/>
      <c r="F59" s="21"/>
      <c r="G59" s="21"/>
      <c r="H59" s="21"/>
      <c r="I59" s="21"/>
      <c r="J59" s="21"/>
      <c r="K59" s="21"/>
      <c r="L59" s="21"/>
      <c r="M59" s="21">
        <v>3998</v>
      </c>
      <c r="N59" s="19">
        <f t="shared" si="3"/>
        <v>3998</v>
      </c>
      <c r="O59" s="20"/>
      <c r="P59" s="21">
        <v>13765</v>
      </c>
      <c r="Q59" s="21"/>
      <c r="R59" s="21">
        <v>13107</v>
      </c>
      <c r="S59" s="21"/>
      <c r="T59" s="21"/>
      <c r="U59" s="62">
        <f t="shared" si="4"/>
        <v>26872</v>
      </c>
      <c r="V59" s="20"/>
      <c r="W59" s="21"/>
      <c r="X59" s="21"/>
      <c r="Y59" s="21"/>
      <c r="Z59" s="21"/>
      <c r="AA59" s="21"/>
      <c r="AB59" s="19">
        <f t="shared" si="5"/>
        <v>0</v>
      </c>
      <c r="AC59" s="20"/>
      <c r="AD59" s="19">
        <f t="shared" si="13"/>
        <v>30870</v>
      </c>
      <c r="AE59" s="20"/>
      <c r="AF59" s="21"/>
      <c r="AG59" s="21"/>
      <c r="AH59" s="21"/>
      <c r="AI59" s="21"/>
      <c r="AJ59" s="19">
        <f t="shared" si="6"/>
        <v>0</v>
      </c>
      <c r="AK59" s="20"/>
      <c r="AL59" s="21"/>
      <c r="AM59" s="21"/>
      <c r="AN59" s="21"/>
      <c r="AO59" s="21"/>
      <c r="AP59" s="19">
        <f t="shared" si="7"/>
        <v>0</v>
      </c>
      <c r="AQ59" s="20"/>
      <c r="AR59" s="21">
        <v>5628</v>
      </c>
      <c r="AS59" s="21"/>
      <c r="AT59" s="21"/>
      <c r="AU59" s="21"/>
      <c r="AV59" s="21"/>
      <c r="AW59" s="21"/>
      <c r="AX59" s="19">
        <f t="shared" si="8"/>
        <v>5628</v>
      </c>
      <c r="AY59" s="20"/>
      <c r="AZ59" s="21"/>
      <c r="BA59" s="21"/>
      <c r="BB59" s="21"/>
      <c r="BC59" s="21"/>
      <c r="BD59" s="19">
        <f t="shared" si="9"/>
        <v>0</v>
      </c>
      <c r="BE59" s="20"/>
      <c r="BF59" s="22">
        <v>14455</v>
      </c>
      <c r="BG59" s="20"/>
      <c r="BH59" s="21"/>
      <c r="BI59" s="21"/>
      <c r="BJ59" s="21">
        <v>4365</v>
      </c>
      <c r="BK59" s="21"/>
      <c r="BL59" s="21"/>
      <c r="BM59" s="21"/>
      <c r="BN59" s="21"/>
      <c r="BO59" s="21"/>
      <c r="BP59" s="21"/>
      <c r="BQ59" s="21"/>
      <c r="BR59" s="21"/>
      <c r="BS59" s="21"/>
      <c r="BT59" s="19">
        <f t="shared" si="10"/>
        <v>4365</v>
      </c>
      <c r="BU59" s="20" t="s">
        <v>12</v>
      </c>
      <c r="BV59" s="19">
        <f t="shared" si="14"/>
        <v>24448</v>
      </c>
      <c r="BW59" s="20" t="s">
        <v>12</v>
      </c>
      <c r="BX59" s="19">
        <f t="shared" si="15"/>
        <v>6422</v>
      </c>
      <c r="BY59" s="20" t="s">
        <v>12</v>
      </c>
      <c r="BZ59" s="19"/>
      <c r="CA59" s="20" t="s">
        <v>12</v>
      </c>
      <c r="CB59" s="19">
        <f t="shared" si="12"/>
        <v>6422</v>
      </c>
      <c r="CC59" s="5"/>
      <c r="CD59" s="72">
        <v>6422</v>
      </c>
      <c r="CE59" s="72"/>
      <c r="CG59" s="26">
        <v>42</v>
      </c>
      <c r="CH59" s="6" t="s">
        <v>274</v>
      </c>
      <c r="CK59" s="13">
        <f>((+AZ203))</f>
        <v>3692605.7800000003</v>
      </c>
      <c r="CL59" s="5" t="s">
        <v>12</v>
      </c>
    </row>
    <row r="60" spans="1:97" x14ac:dyDescent="0.2">
      <c r="A60" s="6">
        <f t="shared" si="2"/>
        <v>1</v>
      </c>
      <c r="B60" s="6" t="s">
        <v>270</v>
      </c>
      <c r="C60" s="19">
        <v>0</v>
      </c>
      <c r="D60" s="20"/>
      <c r="E60" s="21">
        <v>17050</v>
      </c>
      <c r="F60" s="21"/>
      <c r="G60" s="21">
        <v>1000</v>
      </c>
      <c r="H60" s="21"/>
      <c r="I60" s="21"/>
      <c r="J60" s="21"/>
      <c r="K60" s="21"/>
      <c r="L60" s="21"/>
      <c r="M60" s="21"/>
      <c r="N60" s="19">
        <f t="shared" si="3"/>
        <v>18050</v>
      </c>
      <c r="O60" s="20"/>
      <c r="P60" s="21">
        <v>4566</v>
      </c>
      <c r="Q60" s="21"/>
      <c r="R60" s="21">
        <v>16327</v>
      </c>
      <c r="S60" s="21"/>
      <c r="T60" s="21"/>
      <c r="U60" s="62">
        <f t="shared" si="4"/>
        <v>20893</v>
      </c>
      <c r="V60" s="20"/>
      <c r="W60" s="21"/>
      <c r="X60" s="21"/>
      <c r="Y60" s="21"/>
      <c r="Z60" s="21"/>
      <c r="AA60" s="21"/>
      <c r="AB60" s="19">
        <f t="shared" si="5"/>
        <v>0</v>
      </c>
      <c r="AC60" s="20"/>
      <c r="AD60" s="19">
        <f t="shared" si="13"/>
        <v>38943</v>
      </c>
      <c r="AE60" s="20"/>
      <c r="AF60" s="21"/>
      <c r="AG60" s="21"/>
      <c r="AH60" s="21"/>
      <c r="AI60" s="21"/>
      <c r="AJ60" s="19">
        <f t="shared" si="6"/>
        <v>0</v>
      </c>
      <c r="AK60" s="20"/>
      <c r="AL60" s="21"/>
      <c r="AM60" s="21">
        <v>500</v>
      </c>
      <c r="AN60" s="21"/>
      <c r="AO60" s="21"/>
      <c r="AP60" s="19">
        <f t="shared" si="7"/>
        <v>500</v>
      </c>
      <c r="AQ60" s="20"/>
      <c r="AR60" s="21"/>
      <c r="AS60" s="21"/>
      <c r="AT60" s="21">
        <v>3000</v>
      </c>
      <c r="AU60" s="21">
        <v>7296</v>
      </c>
      <c r="AV60" s="21"/>
      <c r="AW60" s="21"/>
      <c r="AX60" s="19">
        <f t="shared" si="8"/>
        <v>10296</v>
      </c>
      <c r="AY60" s="20"/>
      <c r="AZ60" s="21"/>
      <c r="BA60" s="21"/>
      <c r="BB60" s="21">
        <v>10933</v>
      </c>
      <c r="BC60" s="21"/>
      <c r="BD60" s="19">
        <f t="shared" si="9"/>
        <v>10933</v>
      </c>
      <c r="BE60" s="20"/>
      <c r="BF60" s="22"/>
      <c r="BG60" s="20"/>
      <c r="BH60" s="21"/>
      <c r="BI60" s="21"/>
      <c r="BJ60" s="21">
        <v>6695</v>
      </c>
      <c r="BK60" s="21">
        <v>9744</v>
      </c>
      <c r="BL60" s="21">
        <v>775</v>
      </c>
      <c r="BM60" s="21"/>
      <c r="BN60" s="21"/>
      <c r="BO60" s="21"/>
      <c r="BP60" s="21"/>
      <c r="BQ60" s="21"/>
      <c r="BR60" s="21"/>
      <c r="BS60" s="21"/>
      <c r="BT60" s="19">
        <f t="shared" si="10"/>
        <v>17214</v>
      </c>
      <c r="BU60" s="20" t="s">
        <v>12</v>
      </c>
      <c r="BV60" s="19">
        <f t="shared" si="14"/>
        <v>38943</v>
      </c>
      <c r="BW60" s="20" t="s">
        <v>12</v>
      </c>
      <c r="BX60" s="19">
        <f t="shared" si="15"/>
        <v>0</v>
      </c>
      <c r="BY60" s="20" t="s">
        <v>12</v>
      </c>
      <c r="BZ60" s="19"/>
      <c r="CA60" s="20" t="s">
        <v>12</v>
      </c>
      <c r="CB60" s="19">
        <f t="shared" si="12"/>
        <v>0</v>
      </c>
      <c r="CC60" s="5"/>
      <c r="CD60" s="72"/>
      <c r="CE60" s="72"/>
      <c r="CG60" s="26">
        <v>43</v>
      </c>
      <c r="CH60" s="6" t="s">
        <v>276</v>
      </c>
      <c r="CK60" s="13">
        <f>(+BA203)</f>
        <v>1612971.8699999999</v>
      </c>
      <c r="CL60" s="5" t="s">
        <v>12</v>
      </c>
    </row>
    <row r="61" spans="1:97" x14ac:dyDescent="0.2">
      <c r="A61" s="6">
        <f t="shared" si="2"/>
        <v>1</v>
      </c>
      <c r="B61" s="6" t="s">
        <v>272</v>
      </c>
      <c r="C61" s="19">
        <v>0</v>
      </c>
      <c r="D61" s="20"/>
      <c r="E61" s="21">
        <v>19830</v>
      </c>
      <c r="F61" s="21">
        <v>77424</v>
      </c>
      <c r="G61" s="21"/>
      <c r="H61" s="21"/>
      <c r="I61" s="21"/>
      <c r="J61" s="21"/>
      <c r="K61" s="21"/>
      <c r="L61" s="21"/>
      <c r="M61" s="21">
        <v>56735</v>
      </c>
      <c r="N61" s="19">
        <f t="shared" si="3"/>
        <v>153989</v>
      </c>
      <c r="O61" s="20"/>
      <c r="P61" s="21">
        <v>213405</v>
      </c>
      <c r="Q61" s="21"/>
      <c r="R61" s="21"/>
      <c r="S61" s="21"/>
      <c r="T61" s="21">
        <v>33785</v>
      </c>
      <c r="U61" s="62">
        <f t="shared" si="4"/>
        <v>247190</v>
      </c>
      <c r="V61" s="20"/>
      <c r="W61" s="21"/>
      <c r="X61" s="21"/>
      <c r="Y61" s="21"/>
      <c r="Z61" s="21"/>
      <c r="AA61" s="21"/>
      <c r="AB61" s="19">
        <f t="shared" si="5"/>
        <v>0</v>
      </c>
      <c r="AC61" s="20"/>
      <c r="AD61" s="19">
        <f t="shared" si="13"/>
        <v>401179</v>
      </c>
      <c r="AE61" s="20"/>
      <c r="AF61" s="21">
        <v>21974</v>
      </c>
      <c r="AG61" s="21">
        <v>5000</v>
      </c>
      <c r="AH61" s="21"/>
      <c r="AI61" s="21"/>
      <c r="AJ61" s="19">
        <f t="shared" si="6"/>
        <v>26974</v>
      </c>
      <c r="AK61" s="20"/>
      <c r="AL61" s="21"/>
      <c r="AM61" s="21"/>
      <c r="AN61" s="21"/>
      <c r="AO61" s="21">
        <v>75327</v>
      </c>
      <c r="AP61" s="19">
        <f t="shared" si="7"/>
        <v>75327</v>
      </c>
      <c r="AQ61" s="20"/>
      <c r="AR61" s="21"/>
      <c r="AS61" s="21">
        <v>2445</v>
      </c>
      <c r="AT61" s="21">
        <v>8597</v>
      </c>
      <c r="AU61" s="21">
        <v>2100</v>
      </c>
      <c r="AV61" s="21"/>
      <c r="AW61" s="21">
        <v>146878</v>
      </c>
      <c r="AX61" s="19">
        <f t="shared" si="8"/>
        <v>160020</v>
      </c>
      <c r="AY61" s="20"/>
      <c r="AZ61" s="21"/>
      <c r="BA61" s="21">
        <v>5847</v>
      </c>
      <c r="BB61" s="21">
        <v>37068</v>
      </c>
      <c r="BC61" s="21"/>
      <c r="BD61" s="19">
        <f t="shared" si="9"/>
        <v>42915</v>
      </c>
      <c r="BE61" s="20"/>
      <c r="BF61" s="22">
        <v>10846</v>
      </c>
      <c r="BG61" s="20"/>
      <c r="BH61" s="21"/>
      <c r="BI61" s="21"/>
      <c r="BJ61" s="21">
        <v>35486</v>
      </c>
      <c r="BK61" s="21"/>
      <c r="BL61" s="21">
        <v>42005</v>
      </c>
      <c r="BM61" s="21"/>
      <c r="BN61" s="21"/>
      <c r="BO61" s="21"/>
      <c r="BP61" s="21"/>
      <c r="BQ61" s="21"/>
      <c r="BR61" s="21"/>
      <c r="BS61" s="21">
        <v>2737</v>
      </c>
      <c r="BT61" s="19">
        <f t="shared" si="10"/>
        <v>80228</v>
      </c>
      <c r="BU61" s="20" t="s">
        <v>12</v>
      </c>
      <c r="BV61" s="19">
        <f t="shared" si="14"/>
        <v>396310</v>
      </c>
      <c r="BW61" s="20" t="s">
        <v>12</v>
      </c>
      <c r="BX61" s="19">
        <f t="shared" si="15"/>
        <v>4869</v>
      </c>
      <c r="BY61" s="20" t="s">
        <v>12</v>
      </c>
      <c r="BZ61" s="19">
        <v>-2726</v>
      </c>
      <c r="CA61" s="20" t="s">
        <v>12</v>
      </c>
      <c r="CB61" s="19">
        <f t="shared" si="12"/>
        <v>2143</v>
      </c>
      <c r="CC61" s="5"/>
      <c r="CD61" s="72"/>
      <c r="CE61" s="72">
        <v>2143</v>
      </c>
      <c r="CG61" s="26">
        <v>44</v>
      </c>
      <c r="CH61" s="6" t="s">
        <v>278</v>
      </c>
      <c r="CK61" s="13">
        <f>(+BB203)</f>
        <v>4807351.8199999994</v>
      </c>
      <c r="CL61" s="5" t="s">
        <v>12</v>
      </c>
    </row>
    <row r="62" spans="1:97" x14ac:dyDescent="0.2">
      <c r="A62" s="6">
        <f t="shared" si="2"/>
        <v>1</v>
      </c>
      <c r="B62" s="6" t="s">
        <v>273</v>
      </c>
      <c r="C62" s="19"/>
      <c r="D62" s="20"/>
      <c r="E62" s="21"/>
      <c r="F62" s="21"/>
      <c r="G62" s="21"/>
      <c r="H62" s="21">
        <f>6448+30000</f>
        <v>36448</v>
      </c>
      <c r="I62" s="21"/>
      <c r="J62" s="21"/>
      <c r="K62" s="21"/>
      <c r="L62" s="21"/>
      <c r="M62" s="21"/>
      <c r="N62" s="19">
        <f t="shared" si="3"/>
        <v>36448</v>
      </c>
      <c r="O62" s="20"/>
      <c r="P62" s="21">
        <v>13999</v>
      </c>
      <c r="Q62" s="21"/>
      <c r="R62" s="21"/>
      <c r="S62" s="21"/>
      <c r="T62" s="21"/>
      <c r="U62" s="62">
        <f t="shared" si="4"/>
        <v>13999</v>
      </c>
      <c r="V62" s="20"/>
      <c r="W62" s="21"/>
      <c r="X62" s="21"/>
      <c r="Y62" s="21"/>
      <c r="Z62" s="21"/>
      <c r="AA62" s="21"/>
      <c r="AB62" s="19">
        <f t="shared" si="5"/>
        <v>0</v>
      </c>
      <c r="AC62" s="20"/>
      <c r="AD62" s="19">
        <f t="shared" si="13"/>
        <v>50447</v>
      </c>
      <c r="AE62" s="20"/>
      <c r="AF62" s="21"/>
      <c r="AG62" s="21"/>
      <c r="AH62" s="21"/>
      <c r="AI62" s="21"/>
      <c r="AJ62" s="19">
        <f t="shared" si="6"/>
        <v>0</v>
      </c>
      <c r="AK62" s="20"/>
      <c r="AL62" s="21"/>
      <c r="AM62" s="21"/>
      <c r="AN62" s="21"/>
      <c r="AO62" s="21"/>
      <c r="AP62" s="19">
        <f t="shared" si="7"/>
        <v>0</v>
      </c>
      <c r="AQ62" s="20"/>
      <c r="AR62" s="21"/>
      <c r="AS62" s="21"/>
      <c r="AT62" s="21">
        <v>6967</v>
      </c>
      <c r="AU62" s="21">
        <v>2291</v>
      </c>
      <c r="AV62" s="21"/>
      <c r="AW62" s="21"/>
      <c r="AX62" s="19">
        <f t="shared" si="8"/>
        <v>9258</v>
      </c>
      <c r="AY62" s="20"/>
      <c r="AZ62" s="21">
        <v>30000</v>
      </c>
      <c r="BA62" s="21"/>
      <c r="BB62" s="21">
        <v>1404</v>
      </c>
      <c r="BC62" s="21">
        <v>1781</v>
      </c>
      <c r="BD62" s="19">
        <f t="shared" si="9"/>
        <v>33185</v>
      </c>
      <c r="BE62" s="20"/>
      <c r="BF62" s="22">
        <v>5294</v>
      </c>
      <c r="BG62" s="20"/>
      <c r="BH62" s="21"/>
      <c r="BI62" s="21"/>
      <c r="BJ62" s="21">
        <v>318</v>
      </c>
      <c r="BK62" s="21">
        <v>92</v>
      </c>
      <c r="BL62" s="21">
        <v>2300</v>
      </c>
      <c r="BM62" s="21"/>
      <c r="BN62" s="21"/>
      <c r="BO62" s="21"/>
      <c r="BP62" s="21"/>
      <c r="BQ62" s="21"/>
      <c r="BR62" s="21"/>
      <c r="BS62" s="21"/>
      <c r="BT62" s="19">
        <f t="shared" si="10"/>
        <v>2710</v>
      </c>
      <c r="BU62" s="20" t="s">
        <v>12</v>
      </c>
      <c r="BV62" s="19">
        <f t="shared" si="14"/>
        <v>50447</v>
      </c>
      <c r="BW62" s="20" t="s">
        <v>12</v>
      </c>
      <c r="BX62" s="19">
        <f t="shared" si="15"/>
        <v>0</v>
      </c>
      <c r="BY62" s="20" t="s">
        <v>12</v>
      </c>
      <c r="BZ62" s="19"/>
      <c r="CA62" s="20" t="s">
        <v>12</v>
      </c>
      <c r="CB62" s="19">
        <f t="shared" si="12"/>
        <v>0</v>
      </c>
      <c r="CC62" s="5"/>
      <c r="CD62" s="72"/>
      <c r="CE62" s="72"/>
      <c r="CG62" s="26">
        <v>45</v>
      </c>
      <c r="CH62" s="6" t="s">
        <v>280</v>
      </c>
      <c r="CK62" s="13">
        <f>(+BC203)</f>
        <v>443880.00999999995</v>
      </c>
      <c r="CL62" s="5" t="s">
        <v>12</v>
      </c>
    </row>
    <row r="63" spans="1:97" x14ac:dyDescent="0.2">
      <c r="A63" s="6">
        <f t="shared" si="2"/>
        <v>1</v>
      </c>
      <c r="B63" s="6" t="s">
        <v>275</v>
      </c>
      <c r="C63" s="19"/>
      <c r="D63" s="20"/>
      <c r="E63" s="21"/>
      <c r="F63" s="21"/>
      <c r="G63" s="21">
        <v>59.97</v>
      </c>
      <c r="H63" s="21">
        <f>2486+2829</f>
        <v>5315</v>
      </c>
      <c r="I63" s="21"/>
      <c r="J63" s="21"/>
      <c r="K63" s="21"/>
      <c r="L63" s="21"/>
      <c r="M63" s="21"/>
      <c r="N63" s="19">
        <f t="shared" si="3"/>
        <v>5374.97</v>
      </c>
      <c r="O63" s="20"/>
      <c r="P63" s="21">
        <v>4868</v>
      </c>
      <c r="Q63" s="21"/>
      <c r="R63" s="21">
        <v>3775.64</v>
      </c>
      <c r="S63" s="21"/>
      <c r="T63" s="21"/>
      <c r="U63" s="62">
        <f t="shared" si="4"/>
        <v>8643.64</v>
      </c>
      <c r="V63" s="20"/>
      <c r="W63" s="21"/>
      <c r="X63" s="21"/>
      <c r="Y63" s="21"/>
      <c r="Z63" s="21"/>
      <c r="AA63" s="21"/>
      <c r="AB63" s="19">
        <f t="shared" si="5"/>
        <v>0</v>
      </c>
      <c r="AC63" s="20"/>
      <c r="AD63" s="19">
        <f t="shared" si="13"/>
        <v>14018.61</v>
      </c>
      <c r="AE63" s="20"/>
      <c r="AF63" s="21"/>
      <c r="AG63" s="21"/>
      <c r="AH63" s="21"/>
      <c r="AI63" s="21"/>
      <c r="AJ63" s="19">
        <f t="shared" si="6"/>
        <v>0</v>
      </c>
      <c r="AK63" s="20"/>
      <c r="AL63" s="21"/>
      <c r="AM63" s="21"/>
      <c r="AN63" s="21"/>
      <c r="AO63" s="21"/>
      <c r="AP63" s="19">
        <f t="shared" si="7"/>
        <v>0</v>
      </c>
      <c r="AQ63" s="20"/>
      <c r="AR63" s="21"/>
      <c r="AS63" s="21">
        <v>1946.28</v>
      </c>
      <c r="AT63" s="21"/>
      <c r="AU63" s="21"/>
      <c r="AV63" s="21"/>
      <c r="AW63" s="21">
        <v>6512.98</v>
      </c>
      <c r="AX63" s="19">
        <f t="shared" si="8"/>
        <v>8459.26</v>
      </c>
      <c r="AY63" s="20"/>
      <c r="AZ63" s="21"/>
      <c r="BA63" s="21">
        <v>90</v>
      </c>
      <c r="BB63" s="21">
        <v>452.15</v>
      </c>
      <c r="BC63" s="21">
        <v>50</v>
      </c>
      <c r="BD63" s="19">
        <f t="shared" si="9"/>
        <v>592.15</v>
      </c>
      <c r="BE63" s="20"/>
      <c r="BF63" s="22"/>
      <c r="BG63" s="20"/>
      <c r="BH63" s="21"/>
      <c r="BI63" s="21"/>
      <c r="BJ63" s="21">
        <v>4426.8</v>
      </c>
      <c r="BK63" s="21">
        <v>540.53</v>
      </c>
      <c r="BL63" s="21"/>
      <c r="BM63" s="21"/>
      <c r="BN63" s="21"/>
      <c r="BO63" s="21"/>
      <c r="BP63" s="21"/>
      <c r="BQ63" s="21"/>
      <c r="BR63" s="21"/>
      <c r="BS63" s="21"/>
      <c r="BT63" s="19">
        <f t="shared" si="10"/>
        <v>4967.33</v>
      </c>
      <c r="BU63" s="20" t="s">
        <v>12</v>
      </c>
      <c r="BV63" s="19">
        <f t="shared" si="14"/>
        <v>14018.74</v>
      </c>
      <c r="BW63" s="20" t="s">
        <v>12</v>
      </c>
      <c r="BX63" s="19">
        <f t="shared" si="15"/>
        <v>-0.12999999999919964</v>
      </c>
      <c r="BY63" s="20" t="s">
        <v>12</v>
      </c>
      <c r="BZ63" s="19"/>
      <c r="CA63" s="20" t="s">
        <v>12</v>
      </c>
      <c r="CB63" s="19">
        <f t="shared" si="12"/>
        <v>-0.12999999999919964</v>
      </c>
      <c r="CC63" s="5"/>
      <c r="CD63" s="72"/>
      <c r="CE63" s="72"/>
      <c r="CG63" s="42"/>
      <c r="CH63" s="37" t="s">
        <v>282</v>
      </c>
      <c r="CK63" s="13"/>
      <c r="CL63" s="5" t="s">
        <v>12</v>
      </c>
    </row>
    <row r="64" spans="1:97" x14ac:dyDescent="0.2">
      <c r="A64" s="6">
        <f t="shared" si="2"/>
        <v>1</v>
      </c>
      <c r="B64" s="6" t="s">
        <v>277</v>
      </c>
      <c r="C64" s="19">
        <v>114135</v>
      </c>
      <c r="D64" s="20"/>
      <c r="E64" s="21"/>
      <c r="F64" s="21"/>
      <c r="G64" s="21"/>
      <c r="H64" s="21"/>
      <c r="I64" s="21"/>
      <c r="J64" s="21"/>
      <c r="K64" s="21"/>
      <c r="L64" s="21"/>
      <c r="M64" s="21">
        <v>450</v>
      </c>
      <c r="N64" s="19">
        <f t="shared" si="3"/>
        <v>450</v>
      </c>
      <c r="O64" s="20"/>
      <c r="P64" s="21">
        <v>6124</v>
      </c>
      <c r="Q64" s="21">
        <v>1407</v>
      </c>
      <c r="R64" s="21">
        <v>9608</v>
      </c>
      <c r="S64" s="21"/>
      <c r="T64" s="21"/>
      <c r="U64" s="62">
        <f t="shared" si="4"/>
        <v>17139</v>
      </c>
      <c r="V64" s="20"/>
      <c r="W64" s="21"/>
      <c r="X64" s="21"/>
      <c r="Y64" s="21"/>
      <c r="Z64" s="21"/>
      <c r="AA64" s="21"/>
      <c r="AB64" s="19">
        <f t="shared" si="5"/>
        <v>0</v>
      </c>
      <c r="AC64" s="20"/>
      <c r="AD64" s="19">
        <f t="shared" si="13"/>
        <v>17589</v>
      </c>
      <c r="AE64" s="20"/>
      <c r="AF64" s="21"/>
      <c r="AG64" s="21"/>
      <c r="AH64" s="21"/>
      <c r="AI64" s="21"/>
      <c r="AJ64" s="19">
        <f t="shared" si="6"/>
        <v>0</v>
      </c>
      <c r="AK64" s="20"/>
      <c r="AL64" s="21"/>
      <c r="AM64" s="21"/>
      <c r="AN64" s="21"/>
      <c r="AO64" s="21"/>
      <c r="AP64" s="19">
        <f t="shared" si="7"/>
        <v>0</v>
      </c>
      <c r="AQ64" s="20"/>
      <c r="AR64" s="21"/>
      <c r="AS64" s="21"/>
      <c r="AT64" s="21">
        <v>5000</v>
      </c>
      <c r="AU64" s="21"/>
      <c r="AV64" s="21"/>
      <c r="AW64" s="21">
        <v>5932</v>
      </c>
      <c r="AX64" s="19">
        <f t="shared" si="8"/>
        <v>10932</v>
      </c>
      <c r="AY64" s="20"/>
      <c r="AZ64" s="21"/>
      <c r="BA64" s="21"/>
      <c r="BB64" s="21"/>
      <c r="BC64" s="21"/>
      <c r="BD64" s="19">
        <f t="shared" si="9"/>
        <v>0</v>
      </c>
      <c r="BE64" s="20"/>
      <c r="BF64" s="22">
        <v>4056</v>
      </c>
      <c r="BG64" s="20"/>
      <c r="BH64" s="21"/>
      <c r="BI64" s="21"/>
      <c r="BJ64" s="21">
        <v>4200</v>
      </c>
      <c r="BK64" s="21"/>
      <c r="BL64" s="21"/>
      <c r="BM64" s="21"/>
      <c r="BN64" s="21"/>
      <c r="BO64" s="21"/>
      <c r="BP64" s="21"/>
      <c r="BQ64" s="21"/>
      <c r="BR64" s="21"/>
      <c r="BS64" s="21"/>
      <c r="BT64" s="19">
        <f t="shared" si="10"/>
        <v>4200</v>
      </c>
      <c r="BU64" s="20" t="s">
        <v>12</v>
      </c>
      <c r="BV64" s="19">
        <f t="shared" si="14"/>
        <v>19188</v>
      </c>
      <c r="BW64" s="20" t="s">
        <v>12</v>
      </c>
      <c r="BX64" s="19">
        <f t="shared" si="15"/>
        <v>-1599</v>
      </c>
      <c r="BY64" s="20" t="s">
        <v>12</v>
      </c>
      <c r="BZ64" s="19"/>
      <c r="CA64" s="20" t="s">
        <v>12</v>
      </c>
      <c r="CB64" s="19">
        <f t="shared" si="12"/>
        <v>112536</v>
      </c>
      <c r="CC64" s="5"/>
      <c r="CD64" s="72"/>
      <c r="CE64" s="72"/>
      <c r="CG64" s="26">
        <v>48</v>
      </c>
      <c r="CH64" s="6" t="s">
        <v>284</v>
      </c>
      <c r="CK64" s="13">
        <f>((+BH203))</f>
        <v>1238696</v>
      </c>
      <c r="CL64" s="5" t="s">
        <v>12</v>
      </c>
    </row>
    <row r="65" spans="1:90" x14ac:dyDescent="0.2">
      <c r="A65" s="6">
        <f t="shared" si="2"/>
        <v>1</v>
      </c>
      <c r="B65" s="6" t="s">
        <v>279</v>
      </c>
      <c r="C65" s="19">
        <v>81480</v>
      </c>
      <c r="D65" s="20"/>
      <c r="E65" s="21">
        <v>218229</v>
      </c>
      <c r="F65" s="21"/>
      <c r="G65" s="21"/>
      <c r="H65" s="21"/>
      <c r="I65" s="21"/>
      <c r="J65" s="21"/>
      <c r="K65" s="21"/>
      <c r="L65" s="21"/>
      <c r="M65" s="21">
        <v>45738</v>
      </c>
      <c r="N65" s="19">
        <f t="shared" si="3"/>
        <v>263967</v>
      </c>
      <c r="O65" s="20"/>
      <c r="P65" s="21">
        <v>71874</v>
      </c>
      <c r="Q65" s="21">
        <v>7090</v>
      </c>
      <c r="R65" s="21"/>
      <c r="S65" s="21"/>
      <c r="T65" s="21"/>
      <c r="U65" s="62">
        <f t="shared" si="4"/>
        <v>78964</v>
      </c>
      <c r="V65" s="20"/>
      <c r="W65" s="21"/>
      <c r="X65" s="21"/>
      <c r="Y65" s="21"/>
      <c r="Z65" s="21"/>
      <c r="AA65" s="21"/>
      <c r="AB65" s="19">
        <f t="shared" si="5"/>
        <v>0</v>
      </c>
      <c r="AC65" s="20"/>
      <c r="AD65" s="19">
        <f t="shared" si="13"/>
        <v>342931</v>
      </c>
      <c r="AE65" s="20"/>
      <c r="AF65" s="21">
        <v>2852</v>
      </c>
      <c r="AG65" s="21"/>
      <c r="AH65" s="21"/>
      <c r="AI65" s="21"/>
      <c r="AJ65" s="19">
        <f t="shared" si="6"/>
        <v>2852</v>
      </c>
      <c r="AK65" s="20"/>
      <c r="AL65" s="21"/>
      <c r="AM65" s="21"/>
      <c r="AN65" s="21"/>
      <c r="AO65" s="21"/>
      <c r="AP65" s="19">
        <f t="shared" si="7"/>
        <v>0</v>
      </c>
      <c r="AQ65" s="20"/>
      <c r="AR65" s="21">
        <v>39918</v>
      </c>
      <c r="AS65" s="21">
        <v>6485</v>
      </c>
      <c r="AT65" s="21"/>
      <c r="AU65" s="21"/>
      <c r="AV65" s="21"/>
      <c r="AW65" s="21">
        <v>91764</v>
      </c>
      <c r="AX65" s="19">
        <f t="shared" si="8"/>
        <v>138167</v>
      </c>
      <c r="AY65" s="20"/>
      <c r="AZ65" s="21">
        <v>10299</v>
      </c>
      <c r="BA65" s="21">
        <v>18372</v>
      </c>
      <c r="BB65" s="21">
        <v>17945</v>
      </c>
      <c r="BC65" s="21"/>
      <c r="BD65" s="19">
        <f t="shared" si="9"/>
        <v>46616</v>
      </c>
      <c r="BE65" s="20"/>
      <c r="BF65" s="22">
        <v>94402</v>
      </c>
      <c r="BG65" s="20"/>
      <c r="BH65" s="21"/>
      <c r="BI65" s="21"/>
      <c r="BJ65" s="21">
        <v>22454</v>
      </c>
      <c r="BK65" s="21">
        <v>1750</v>
      </c>
      <c r="BL65" s="21"/>
      <c r="BM65" s="21"/>
      <c r="BN65" s="21"/>
      <c r="BO65" s="21"/>
      <c r="BP65" s="21"/>
      <c r="BQ65" s="21"/>
      <c r="BR65" s="21"/>
      <c r="BS65" s="21"/>
      <c r="BT65" s="19">
        <f t="shared" si="10"/>
        <v>24204</v>
      </c>
      <c r="BU65" s="20" t="s">
        <v>12</v>
      </c>
      <c r="BV65" s="19">
        <f t="shared" si="14"/>
        <v>306241</v>
      </c>
      <c r="BW65" s="20" t="s">
        <v>12</v>
      </c>
      <c r="BX65" s="19">
        <f t="shared" si="15"/>
        <v>36690</v>
      </c>
      <c r="BY65" s="20" t="s">
        <v>12</v>
      </c>
      <c r="BZ65" s="19"/>
      <c r="CA65" s="20" t="s">
        <v>12</v>
      </c>
      <c r="CB65" s="19">
        <f t="shared" si="12"/>
        <v>118170</v>
      </c>
      <c r="CC65" s="5"/>
      <c r="CD65" s="72">
        <v>80000</v>
      </c>
      <c r="CE65" s="72">
        <v>38170</v>
      </c>
      <c r="CG65" s="26">
        <v>49</v>
      </c>
      <c r="CH65" s="6" t="s">
        <v>286</v>
      </c>
      <c r="CK65" s="13">
        <f>((+BI203))</f>
        <v>16442</v>
      </c>
      <c r="CL65" s="5" t="s">
        <v>12</v>
      </c>
    </row>
    <row r="66" spans="1:90" x14ac:dyDescent="0.2">
      <c r="A66" s="6">
        <f t="shared" si="2"/>
        <v>1</v>
      </c>
      <c r="B66" s="6" t="s">
        <v>281</v>
      </c>
      <c r="C66" s="19"/>
      <c r="D66" s="20"/>
      <c r="E66" s="21">
        <v>7898</v>
      </c>
      <c r="F66" s="21"/>
      <c r="G66" s="21"/>
      <c r="H66" s="21"/>
      <c r="I66" s="21"/>
      <c r="J66" s="21"/>
      <c r="K66" s="21"/>
      <c r="L66" s="21"/>
      <c r="M66" s="21">
        <v>2855</v>
      </c>
      <c r="N66" s="19">
        <f t="shared" si="3"/>
        <v>10753</v>
      </c>
      <c r="O66" s="20"/>
      <c r="P66" s="21">
        <v>16465</v>
      </c>
      <c r="Q66" s="21">
        <v>9402</v>
      </c>
      <c r="R66" s="21">
        <v>9342</v>
      </c>
      <c r="S66" s="21"/>
      <c r="T66" s="21"/>
      <c r="U66" s="62">
        <f t="shared" si="4"/>
        <v>35209</v>
      </c>
      <c r="V66" s="20"/>
      <c r="W66" s="21"/>
      <c r="X66" s="21"/>
      <c r="Y66" s="21"/>
      <c r="Z66" s="21"/>
      <c r="AA66" s="21"/>
      <c r="AB66" s="19">
        <f t="shared" si="5"/>
        <v>0</v>
      </c>
      <c r="AC66" s="20"/>
      <c r="AD66" s="19">
        <f t="shared" si="13"/>
        <v>45962</v>
      </c>
      <c r="AE66" s="20"/>
      <c r="AF66" s="21"/>
      <c r="AG66" s="21"/>
      <c r="AH66" s="21"/>
      <c r="AI66" s="21"/>
      <c r="AJ66" s="19">
        <f t="shared" si="6"/>
        <v>0</v>
      </c>
      <c r="AK66" s="20"/>
      <c r="AL66" s="21"/>
      <c r="AM66" s="21"/>
      <c r="AN66" s="21"/>
      <c r="AO66" s="21"/>
      <c r="AP66" s="19">
        <f t="shared" si="7"/>
        <v>0</v>
      </c>
      <c r="AQ66" s="20"/>
      <c r="AR66" s="21"/>
      <c r="AS66" s="21">
        <v>9360</v>
      </c>
      <c r="AT66" s="21">
        <v>3938</v>
      </c>
      <c r="AU66" s="21">
        <v>6844</v>
      </c>
      <c r="AV66" s="21"/>
      <c r="AW66" s="21">
        <v>3597</v>
      </c>
      <c r="AX66" s="19">
        <f t="shared" si="8"/>
        <v>23739</v>
      </c>
      <c r="AY66" s="20"/>
      <c r="AZ66" s="21"/>
      <c r="BA66" s="21"/>
      <c r="BB66" s="21">
        <v>8094</v>
      </c>
      <c r="BC66" s="21"/>
      <c r="BD66" s="19">
        <f t="shared" si="9"/>
        <v>8094</v>
      </c>
      <c r="BE66" s="20"/>
      <c r="BF66" s="22">
        <v>4869</v>
      </c>
      <c r="BG66" s="20"/>
      <c r="BH66" s="21"/>
      <c r="BI66" s="21"/>
      <c r="BJ66" s="21">
        <v>8594</v>
      </c>
      <c r="BK66" s="21">
        <v>666</v>
      </c>
      <c r="BL66" s="21"/>
      <c r="BM66" s="21"/>
      <c r="BN66" s="21"/>
      <c r="BO66" s="21"/>
      <c r="BP66" s="21"/>
      <c r="BQ66" s="21"/>
      <c r="BR66" s="21"/>
      <c r="BS66" s="21"/>
      <c r="BT66" s="19">
        <f t="shared" si="10"/>
        <v>9260</v>
      </c>
      <c r="BU66" s="20" t="s">
        <v>12</v>
      </c>
      <c r="BV66" s="19">
        <f t="shared" si="14"/>
        <v>45962</v>
      </c>
      <c r="BW66" s="20" t="s">
        <v>12</v>
      </c>
      <c r="BX66" s="19">
        <f t="shared" si="15"/>
        <v>0</v>
      </c>
      <c r="BY66" s="20" t="s">
        <v>12</v>
      </c>
      <c r="BZ66" s="19"/>
      <c r="CA66" s="20" t="s">
        <v>12</v>
      </c>
      <c r="CB66" s="19">
        <f t="shared" si="12"/>
        <v>0</v>
      </c>
      <c r="CC66" s="5"/>
      <c r="CD66" s="72"/>
      <c r="CE66" s="72"/>
      <c r="CG66" s="26">
        <v>50</v>
      </c>
      <c r="CH66" s="6" t="s">
        <v>288</v>
      </c>
      <c r="CK66" s="13">
        <f>((+BJ203))</f>
        <v>5645801.6389999995</v>
      </c>
      <c r="CL66" s="5" t="s">
        <v>12</v>
      </c>
    </row>
    <row r="67" spans="1:90" x14ac:dyDescent="0.2">
      <c r="A67" s="6">
        <f t="shared" si="2"/>
        <v>1</v>
      </c>
      <c r="B67" s="6" t="s">
        <v>283</v>
      </c>
      <c r="C67" s="19">
        <v>1792.15</v>
      </c>
      <c r="D67" s="20"/>
      <c r="E67" s="21">
        <v>13000</v>
      </c>
      <c r="F67" s="21"/>
      <c r="G67" s="21"/>
      <c r="H67" s="21">
        <v>2000</v>
      </c>
      <c r="I67" s="21"/>
      <c r="J67" s="21"/>
      <c r="K67" s="21"/>
      <c r="L67" s="21"/>
      <c r="M67" s="21">
        <v>6693.62</v>
      </c>
      <c r="N67" s="19">
        <f t="shared" si="3"/>
        <v>21693.62</v>
      </c>
      <c r="O67" s="20"/>
      <c r="P67" s="21">
        <v>22324.14</v>
      </c>
      <c r="Q67" s="21"/>
      <c r="R67" s="21"/>
      <c r="S67" s="21"/>
      <c r="T67" s="21"/>
      <c r="U67" s="62">
        <f t="shared" si="4"/>
        <v>22324.14</v>
      </c>
      <c r="V67" s="20"/>
      <c r="W67" s="21"/>
      <c r="X67" s="21"/>
      <c r="Y67" s="21"/>
      <c r="Z67" s="21"/>
      <c r="AA67" s="21"/>
      <c r="AB67" s="19">
        <f t="shared" si="5"/>
        <v>0</v>
      </c>
      <c r="AC67" s="20"/>
      <c r="AD67" s="19">
        <f t="shared" si="13"/>
        <v>44017.759999999995</v>
      </c>
      <c r="AE67" s="20"/>
      <c r="AF67" s="21"/>
      <c r="AG67" s="21"/>
      <c r="AH67" s="21"/>
      <c r="AI67" s="21"/>
      <c r="AJ67" s="19">
        <f t="shared" si="6"/>
        <v>0</v>
      </c>
      <c r="AK67" s="20"/>
      <c r="AL67" s="21"/>
      <c r="AM67" s="21"/>
      <c r="AN67" s="21"/>
      <c r="AO67" s="21"/>
      <c r="AP67" s="19">
        <f t="shared" si="7"/>
        <v>0</v>
      </c>
      <c r="AQ67" s="20"/>
      <c r="AR67" s="21">
        <v>8247.86</v>
      </c>
      <c r="AS67" s="21">
        <v>4638.5</v>
      </c>
      <c r="AT67" s="21">
        <v>1058.25</v>
      </c>
      <c r="AU67" s="21">
        <v>1689.93</v>
      </c>
      <c r="AV67" s="21"/>
      <c r="AW67" s="21">
        <v>17857.14</v>
      </c>
      <c r="AX67" s="19">
        <f t="shared" si="8"/>
        <v>33491.68</v>
      </c>
      <c r="AY67" s="20"/>
      <c r="AZ67" s="21"/>
      <c r="BA67" s="21">
        <v>1407.97</v>
      </c>
      <c r="BB67" s="21">
        <v>4015.44</v>
      </c>
      <c r="BC67" s="21"/>
      <c r="BD67" s="19">
        <f t="shared" si="9"/>
        <v>5423.41</v>
      </c>
      <c r="BE67" s="20"/>
      <c r="BF67" s="22"/>
      <c r="BG67" s="20"/>
      <c r="BH67" s="21"/>
      <c r="BI67" s="21"/>
      <c r="BJ67" s="21">
        <v>5354.56</v>
      </c>
      <c r="BK67" s="21"/>
      <c r="BL67" s="21"/>
      <c r="BM67" s="21"/>
      <c r="BN67" s="21"/>
      <c r="BO67" s="21"/>
      <c r="BP67" s="21"/>
      <c r="BQ67" s="21"/>
      <c r="BR67" s="21"/>
      <c r="BS67" s="21"/>
      <c r="BT67" s="19">
        <f t="shared" si="10"/>
        <v>5354.56</v>
      </c>
      <c r="BU67" s="20" t="s">
        <v>12</v>
      </c>
      <c r="BV67" s="19">
        <f t="shared" si="14"/>
        <v>44269.65</v>
      </c>
      <c r="BW67" s="20" t="s">
        <v>12</v>
      </c>
      <c r="BX67" s="19">
        <f t="shared" si="15"/>
        <v>-251.89000000000669</v>
      </c>
      <c r="BY67" s="20" t="s">
        <v>12</v>
      </c>
      <c r="BZ67" s="19"/>
      <c r="CA67" s="20" t="s">
        <v>12</v>
      </c>
      <c r="CB67" s="19">
        <f t="shared" si="12"/>
        <v>1540.2599999999934</v>
      </c>
      <c r="CC67" s="5"/>
      <c r="CD67" s="72">
        <v>1300</v>
      </c>
      <c r="CE67" s="72">
        <v>240.26</v>
      </c>
      <c r="CG67" s="26">
        <v>51</v>
      </c>
      <c r="CH67" s="6" t="s">
        <v>290</v>
      </c>
      <c r="CK67" s="13">
        <f>((+BK203))</f>
        <v>948295.52000000014</v>
      </c>
      <c r="CL67" s="5" t="s">
        <v>12</v>
      </c>
    </row>
    <row r="68" spans="1:90" x14ac:dyDescent="0.2">
      <c r="A68" s="6">
        <f t="shared" si="2"/>
        <v>1</v>
      </c>
      <c r="B68" s="6" t="s">
        <v>285</v>
      </c>
      <c r="C68" s="19">
        <v>0</v>
      </c>
      <c r="D68" s="20"/>
      <c r="E68" s="21">
        <v>246288</v>
      </c>
      <c r="F68" s="21">
        <v>326</v>
      </c>
      <c r="G68" s="21">
        <v>13</v>
      </c>
      <c r="H68" s="21"/>
      <c r="I68" s="21"/>
      <c r="J68" s="21"/>
      <c r="K68" s="21"/>
      <c r="L68" s="21"/>
      <c r="M68" s="21">
        <v>129629</v>
      </c>
      <c r="N68" s="19">
        <f t="shared" si="3"/>
        <v>376256</v>
      </c>
      <c r="O68" s="20"/>
      <c r="P68" s="21">
        <v>158854</v>
      </c>
      <c r="Q68" s="21"/>
      <c r="R68" s="21">
        <v>12240</v>
      </c>
      <c r="S68" s="21">
        <v>100000</v>
      </c>
      <c r="T68" s="21"/>
      <c r="U68" s="62">
        <f t="shared" si="4"/>
        <v>271094</v>
      </c>
      <c r="V68" s="20"/>
      <c r="W68" s="21"/>
      <c r="X68" s="21"/>
      <c r="Y68" s="21">
        <v>90014</v>
      </c>
      <c r="Z68" s="21"/>
      <c r="AA68" s="21">
        <v>50463</v>
      </c>
      <c r="AB68" s="19">
        <f t="shared" si="5"/>
        <v>140477</v>
      </c>
      <c r="AC68" s="20"/>
      <c r="AD68" s="19">
        <f t="shared" si="13"/>
        <v>787827</v>
      </c>
      <c r="AE68" s="20"/>
      <c r="AF68" s="21"/>
      <c r="AG68" s="21">
        <v>200</v>
      </c>
      <c r="AH68" s="21"/>
      <c r="AI68" s="21"/>
      <c r="AJ68" s="19">
        <f t="shared" si="6"/>
        <v>200</v>
      </c>
      <c r="AK68" s="20"/>
      <c r="AL68" s="21"/>
      <c r="AM68" s="21">
        <v>5593</v>
      </c>
      <c r="AN68" s="21"/>
      <c r="AO68" s="21">
        <v>1534</v>
      </c>
      <c r="AP68" s="19">
        <f t="shared" si="7"/>
        <v>7127</v>
      </c>
      <c r="AQ68" s="20"/>
      <c r="AR68" s="21">
        <v>46950</v>
      </c>
      <c r="AS68" s="21">
        <v>15135</v>
      </c>
      <c r="AT68" s="21">
        <v>191</v>
      </c>
      <c r="AU68" s="21">
        <v>976</v>
      </c>
      <c r="AV68" s="21"/>
      <c r="AW68" s="21">
        <v>98885</v>
      </c>
      <c r="AX68" s="19">
        <f t="shared" si="8"/>
        <v>162137</v>
      </c>
      <c r="AY68" s="20"/>
      <c r="AZ68" s="21">
        <v>3221</v>
      </c>
      <c r="BA68" s="21">
        <v>2772</v>
      </c>
      <c r="BB68" s="21">
        <v>91611</v>
      </c>
      <c r="BC68" s="21">
        <v>1043</v>
      </c>
      <c r="BD68" s="19">
        <f t="shared" si="9"/>
        <v>98647</v>
      </c>
      <c r="BE68" s="20"/>
      <c r="BF68" s="22">
        <v>63270</v>
      </c>
      <c r="BG68" s="20"/>
      <c r="BH68" s="21"/>
      <c r="BI68" s="21"/>
      <c r="BJ68" s="21">
        <v>30483</v>
      </c>
      <c r="BK68" s="21">
        <v>2850</v>
      </c>
      <c r="BL68" s="21">
        <v>146027</v>
      </c>
      <c r="BM68" s="21"/>
      <c r="BN68" s="21"/>
      <c r="BO68" s="21"/>
      <c r="BP68" s="21"/>
      <c r="BQ68" s="21">
        <v>15000</v>
      </c>
      <c r="BR68" s="21"/>
      <c r="BS68" s="21"/>
      <c r="BT68" s="19">
        <f t="shared" si="10"/>
        <v>194360</v>
      </c>
      <c r="BU68" s="20" t="s">
        <v>12</v>
      </c>
      <c r="BV68" s="19">
        <f t="shared" si="14"/>
        <v>525741</v>
      </c>
      <c r="BW68" s="20" t="s">
        <v>12</v>
      </c>
      <c r="BX68" s="19">
        <f t="shared" si="15"/>
        <v>262086</v>
      </c>
      <c r="BY68" s="20" t="s">
        <v>12</v>
      </c>
      <c r="BZ68" s="19">
        <v>45995</v>
      </c>
      <c r="CA68" s="20" t="s">
        <v>12</v>
      </c>
      <c r="CB68" s="19">
        <f t="shared" si="12"/>
        <v>308081</v>
      </c>
      <c r="CC68" s="5"/>
      <c r="CD68" s="72">
        <v>11058</v>
      </c>
      <c r="CE68" s="72">
        <v>157462</v>
      </c>
      <c r="CG68" s="26">
        <v>52</v>
      </c>
      <c r="CH68" s="6" t="s">
        <v>292</v>
      </c>
      <c r="CK68" s="13">
        <f>((+BL203))</f>
        <v>3320895.02</v>
      </c>
      <c r="CL68" s="5" t="s">
        <v>12</v>
      </c>
    </row>
    <row r="69" spans="1:90" x14ac:dyDescent="0.2">
      <c r="A69" s="6">
        <f t="shared" si="2"/>
        <v>1</v>
      </c>
      <c r="B69" s="6" t="s">
        <v>287</v>
      </c>
      <c r="C69" s="19">
        <v>0</v>
      </c>
      <c r="D69" s="20"/>
      <c r="E69" s="21">
        <v>101769</v>
      </c>
      <c r="F69" s="21"/>
      <c r="G69" s="21">
        <v>24</v>
      </c>
      <c r="H69" s="21">
        <v>30914</v>
      </c>
      <c r="I69" s="21"/>
      <c r="J69" s="21"/>
      <c r="K69" s="21"/>
      <c r="L69" s="21"/>
      <c r="M69" s="21"/>
      <c r="N69" s="19">
        <f t="shared" si="3"/>
        <v>132707</v>
      </c>
      <c r="O69" s="20"/>
      <c r="P69" s="21">
        <v>29475</v>
      </c>
      <c r="Q69" s="21">
        <v>7780</v>
      </c>
      <c r="R69" s="21"/>
      <c r="S69" s="21"/>
      <c r="T69" s="21"/>
      <c r="U69" s="62">
        <f t="shared" si="4"/>
        <v>37255</v>
      </c>
      <c r="V69" s="20"/>
      <c r="W69" s="21"/>
      <c r="X69" s="21"/>
      <c r="Y69" s="21"/>
      <c r="Z69" s="21"/>
      <c r="AA69" s="21"/>
      <c r="AB69" s="19">
        <f t="shared" si="5"/>
        <v>0</v>
      </c>
      <c r="AC69" s="20"/>
      <c r="AD69" s="19">
        <f t="shared" si="13"/>
        <v>169962</v>
      </c>
      <c r="AE69" s="20">
        <v>0</v>
      </c>
      <c r="AF69" s="21"/>
      <c r="AG69" s="21"/>
      <c r="AH69" s="21"/>
      <c r="AI69" s="21"/>
      <c r="AJ69" s="19">
        <f t="shared" si="6"/>
        <v>0</v>
      </c>
      <c r="AK69" s="20">
        <v>0</v>
      </c>
      <c r="AL69" s="21"/>
      <c r="AM69" s="21"/>
      <c r="AN69" s="21"/>
      <c r="AO69" s="21"/>
      <c r="AP69" s="19">
        <f t="shared" si="7"/>
        <v>0</v>
      </c>
      <c r="AQ69" s="20"/>
      <c r="AR69" s="21">
        <v>47795</v>
      </c>
      <c r="AS69" s="21"/>
      <c r="AT69" s="21"/>
      <c r="AU69" s="21"/>
      <c r="AV69" s="21"/>
      <c r="AW69" s="21">
        <v>61177</v>
      </c>
      <c r="AX69" s="19">
        <f t="shared" si="8"/>
        <v>108972</v>
      </c>
      <c r="AY69" s="20"/>
      <c r="AZ69" s="21">
        <v>2199</v>
      </c>
      <c r="BA69" s="21"/>
      <c r="BB69" s="21">
        <v>7717</v>
      </c>
      <c r="BC69" s="21"/>
      <c r="BD69" s="19">
        <f t="shared" si="9"/>
        <v>9916</v>
      </c>
      <c r="BE69" s="20"/>
      <c r="BF69" s="22"/>
      <c r="BG69" s="20"/>
      <c r="BH69" s="21"/>
      <c r="BI69" s="21"/>
      <c r="BJ69" s="21">
        <v>20364</v>
      </c>
      <c r="BK69" s="21"/>
      <c r="BL69" s="21">
        <v>15085</v>
      </c>
      <c r="BM69" s="21"/>
      <c r="BN69" s="21"/>
      <c r="BO69" s="21"/>
      <c r="BP69" s="21"/>
      <c r="BQ69" s="21"/>
      <c r="BR69" s="21"/>
      <c r="BS69" s="21">
        <v>15625</v>
      </c>
      <c r="BT69" s="19">
        <f t="shared" si="10"/>
        <v>51074</v>
      </c>
      <c r="BU69" s="20" t="s">
        <v>12</v>
      </c>
      <c r="BV69" s="19">
        <f t="shared" si="14"/>
        <v>169962</v>
      </c>
      <c r="BW69" s="20" t="s">
        <v>12</v>
      </c>
      <c r="BX69" s="19">
        <f t="shared" si="15"/>
        <v>0</v>
      </c>
      <c r="BY69" s="20" t="s">
        <v>12</v>
      </c>
      <c r="BZ69" s="19"/>
      <c r="CA69" s="20" t="s">
        <v>12</v>
      </c>
      <c r="CB69" s="19">
        <f t="shared" si="12"/>
        <v>0</v>
      </c>
      <c r="CC69" s="5"/>
      <c r="CD69" s="72"/>
      <c r="CE69" s="72"/>
      <c r="CG69" s="26">
        <v>53</v>
      </c>
      <c r="CH69" s="6" t="s">
        <v>294</v>
      </c>
      <c r="CK69" s="13">
        <f>((+BM203))</f>
        <v>199104.5</v>
      </c>
      <c r="CL69" s="5" t="s">
        <v>12</v>
      </c>
    </row>
    <row r="70" spans="1:90" x14ac:dyDescent="0.2">
      <c r="A70" s="6">
        <f t="shared" si="2"/>
        <v>1</v>
      </c>
      <c r="B70" s="6" t="s">
        <v>289</v>
      </c>
      <c r="C70" s="19">
        <v>31883.23</v>
      </c>
      <c r="D70" s="20"/>
      <c r="E70" s="21"/>
      <c r="F70" s="21"/>
      <c r="G70" s="21"/>
      <c r="H70" s="21"/>
      <c r="I70" s="21"/>
      <c r="J70" s="21"/>
      <c r="K70" s="21"/>
      <c r="L70" s="21"/>
      <c r="M70" s="21">
        <v>1095.17</v>
      </c>
      <c r="N70" s="19">
        <f t="shared" si="3"/>
        <v>1095.17</v>
      </c>
      <c r="O70" s="20"/>
      <c r="P70" s="21">
        <v>15637.9</v>
      </c>
      <c r="Q70" s="21">
        <v>1548.2</v>
      </c>
      <c r="R70" s="21">
        <v>17137.18</v>
      </c>
      <c r="S70" s="21"/>
      <c r="T70" s="21"/>
      <c r="U70" s="62">
        <f t="shared" si="4"/>
        <v>34323.279999999999</v>
      </c>
      <c r="V70" s="20"/>
      <c r="W70" s="21"/>
      <c r="X70" s="21"/>
      <c r="Y70" s="21"/>
      <c r="Z70" s="21"/>
      <c r="AA70" s="21"/>
      <c r="AB70" s="19">
        <f t="shared" si="5"/>
        <v>0</v>
      </c>
      <c r="AC70" s="20"/>
      <c r="AD70" s="19">
        <f t="shared" si="13"/>
        <v>35418.449999999997</v>
      </c>
      <c r="AE70" s="20"/>
      <c r="AF70" s="21"/>
      <c r="AG70" s="21"/>
      <c r="AH70" s="21"/>
      <c r="AI70" s="21"/>
      <c r="AJ70" s="19">
        <f t="shared" si="6"/>
        <v>0</v>
      </c>
      <c r="AK70" s="20"/>
      <c r="AL70" s="21"/>
      <c r="AM70" s="21"/>
      <c r="AN70" s="21"/>
      <c r="AO70" s="21"/>
      <c r="AP70" s="19">
        <f t="shared" si="7"/>
        <v>0</v>
      </c>
      <c r="AQ70" s="20"/>
      <c r="AR70" s="21">
        <v>2157.3200000000002</v>
      </c>
      <c r="AS70" s="21">
        <v>1482.25</v>
      </c>
      <c r="AT70" s="21">
        <v>6694.7</v>
      </c>
      <c r="AU70" s="21">
        <v>1095.04</v>
      </c>
      <c r="AV70" s="21"/>
      <c r="AW70" s="21">
        <v>1122.3900000000001</v>
      </c>
      <c r="AX70" s="19">
        <f t="shared" si="8"/>
        <v>12551.7</v>
      </c>
      <c r="AY70" s="20"/>
      <c r="AZ70" s="21">
        <v>350</v>
      </c>
      <c r="BA70" s="21"/>
      <c r="BB70" s="21">
        <v>3164.46</v>
      </c>
      <c r="BC70" s="21"/>
      <c r="BD70" s="19">
        <f t="shared" si="9"/>
        <v>3514.46</v>
      </c>
      <c r="BE70" s="20"/>
      <c r="BF70" s="22">
        <v>2371.87</v>
      </c>
      <c r="BG70" s="20"/>
      <c r="BH70" s="21"/>
      <c r="BI70" s="21"/>
      <c r="BJ70" s="21">
        <v>3915.42</v>
      </c>
      <c r="BK70" s="21">
        <v>800</v>
      </c>
      <c r="BL70" s="21"/>
      <c r="BM70" s="21"/>
      <c r="BN70" s="21"/>
      <c r="BO70" s="21"/>
      <c r="BP70" s="21"/>
      <c r="BQ70" s="21"/>
      <c r="BR70" s="21"/>
      <c r="BS70" s="21"/>
      <c r="BT70" s="19">
        <f t="shared" si="10"/>
        <v>4715.42</v>
      </c>
      <c r="BU70" s="20" t="s">
        <v>12</v>
      </c>
      <c r="BV70" s="19">
        <f t="shared" si="14"/>
        <v>23153.45</v>
      </c>
      <c r="BW70" s="20" t="s">
        <v>12</v>
      </c>
      <c r="BX70" s="19">
        <f t="shared" si="15"/>
        <v>12264.999999999996</v>
      </c>
      <c r="BY70" s="20" t="s">
        <v>12</v>
      </c>
      <c r="BZ70" s="19"/>
      <c r="CA70" s="20" t="s">
        <v>12</v>
      </c>
      <c r="CB70" s="19">
        <f t="shared" si="12"/>
        <v>44148.229999999996</v>
      </c>
      <c r="CC70" s="5"/>
      <c r="CD70" s="72">
        <v>10000</v>
      </c>
      <c r="CE70" s="72">
        <v>10000</v>
      </c>
      <c r="CG70" s="26">
        <v>54</v>
      </c>
      <c r="CH70" s="6" t="s">
        <v>296</v>
      </c>
      <c r="CK70" s="13">
        <f>((+BN203))</f>
        <v>24593.119999999999</v>
      </c>
      <c r="CL70" s="5" t="s">
        <v>12</v>
      </c>
    </row>
    <row r="71" spans="1:90" x14ac:dyDescent="0.2">
      <c r="A71" s="6">
        <f t="shared" si="2"/>
        <v>1</v>
      </c>
      <c r="B71" s="6" t="s">
        <v>291</v>
      </c>
      <c r="C71" s="19">
        <v>456807</v>
      </c>
      <c r="D71" s="20"/>
      <c r="E71" s="21">
        <v>134473</v>
      </c>
      <c r="F71" s="21">
        <v>1500</v>
      </c>
      <c r="G71" s="21">
        <v>936</v>
      </c>
      <c r="H71" s="21"/>
      <c r="I71" s="21"/>
      <c r="J71" s="21"/>
      <c r="K71" s="21"/>
      <c r="L71" s="21"/>
      <c r="M71" s="21">
        <v>39058</v>
      </c>
      <c r="N71" s="19">
        <f t="shared" si="3"/>
        <v>175967</v>
      </c>
      <c r="O71" s="20"/>
      <c r="P71" s="21">
        <v>46595</v>
      </c>
      <c r="Q71" s="21"/>
      <c r="R71" s="21"/>
      <c r="S71" s="21">
        <v>49000</v>
      </c>
      <c r="T71" s="21"/>
      <c r="U71" s="62">
        <f t="shared" si="4"/>
        <v>95595</v>
      </c>
      <c r="V71" s="20"/>
      <c r="W71" s="21"/>
      <c r="X71" s="21"/>
      <c r="Y71" s="21"/>
      <c r="Z71" s="21"/>
      <c r="AA71" s="21"/>
      <c r="AB71" s="19">
        <f t="shared" si="5"/>
        <v>0</v>
      </c>
      <c r="AC71" s="20"/>
      <c r="AD71" s="19">
        <f t="shared" si="13"/>
        <v>271562</v>
      </c>
      <c r="AE71" s="20"/>
      <c r="AF71" s="21"/>
      <c r="AG71" s="21"/>
      <c r="AH71" s="21"/>
      <c r="AI71" s="21"/>
      <c r="AJ71" s="19">
        <f t="shared" si="6"/>
        <v>0</v>
      </c>
      <c r="AK71" s="20"/>
      <c r="AL71" s="21"/>
      <c r="AM71" s="21"/>
      <c r="AN71" s="21"/>
      <c r="AO71" s="21">
        <v>5498</v>
      </c>
      <c r="AP71" s="19">
        <f t="shared" si="7"/>
        <v>5498</v>
      </c>
      <c r="AQ71" s="20"/>
      <c r="AR71" s="21"/>
      <c r="AS71" s="21">
        <v>9872</v>
      </c>
      <c r="AT71" s="21"/>
      <c r="AU71" s="21"/>
      <c r="AV71" s="21"/>
      <c r="AW71" s="21"/>
      <c r="AX71" s="19">
        <f t="shared" si="8"/>
        <v>9872</v>
      </c>
      <c r="AY71" s="20"/>
      <c r="AZ71" s="6">
        <v>3500</v>
      </c>
      <c r="BA71" s="86" t="s">
        <v>84</v>
      </c>
      <c r="BB71" s="6">
        <v>6646</v>
      </c>
      <c r="BC71" s="6">
        <v>1805</v>
      </c>
      <c r="BD71" s="19">
        <f t="shared" si="9"/>
        <v>11951</v>
      </c>
      <c r="BE71" s="20"/>
      <c r="BF71" s="6">
        <v>130051</v>
      </c>
      <c r="BG71" s="20"/>
      <c r="BH71" s="21"/>
      <c r="BI71" s="21"/>
      <c r="BJ71" s="6">
        <v>19578</v>
      </c>
      <c r="BL71" s="6">
        <v>29175</v>
      </c>
      <c r="BO71" s="21"/>
      <c r="BP71" s="21"/>
      <c r="BQ71" s="21"/>
      <c r="BR71" s="21"/>
      <c r="BS71" s="21">
        <v>16024</v>
      </c>
      <c r="BT71" s="19">
        <f t="shared" si="10"/>
        <v>64777</v>
      </c>
      <c r="BU71" s="20" t="s">
        <v>12</v>
      </c>
      <c r="BV71" s="19">
        <f>(+BT71+BF71+BD71+AX71+AP71+AJ71)</f>
        <v>222149</v>
      </c>
      <c r="BW71" s="20" t="s">
        <v>12</v>
      </c>
      <c r="BX71" s="19">
        <f t="shared" si="15"/>
        <v>49413</v>
      </c>
      <c r="BY71" s="20" t="s">
        <v>12</v>
      </c>
      <c r="BZ71" s="19"/>
      <c r="CA71" s="20" t="s">
        <v>12</v>
      </c>
      <c r="CB71" s="19">
        <f t="shared" si="12"/>
        <v>506220</v>
      </c>
      <c r="CC71" s="5"/>
      <c r="CD71" s="72">
        <v>172443</v>
      </c>
      <c r="CE71" s="72">
        <v>333777</v>
      </c>
      <c r="CG71" s="26">
        <v>55</v>
      </c>
      <c r="CH71" s="6" t="s">
        <v>536</v>
      </c>
      <c r="CK71" s="13">
        <f>((+BO203))</f>
        <v>882371</v>
      </c>
      <c r="CL71" s="5" t="s">
        <v>12</v>
      </c>
    </row>
    <row r="72" spans="1:90" x14ac:dyDescent="0.2">
      <c r="A72" s="6">
        <f t="shared" si="2"/>
        <v>1</v>
      </c>
      <c r="B72" s="6" t="s">
        <v>293</v>
      </c>
      <c r="C72" s="19">
        <v>98926</v>
      </c>
      <c r="D72" s="20"/>
      <c r="E72" s="21">
        <v>234433</v>
      </c>
      <c r="F72" s="21"/>
      <c r="G72" s="21"/>
      <c r="H72" s="21"/>
      <c r="I72" s="21"/>
      <c r="J72" s="21"/>
      <c r="K72" s="21"/>
      <c r="L72" s="21"/>
      <c r="M72" s="21">
        <v>25705</v>
      </c>
      <c r="N72" s="19">
        <f t="shared" si="3"/>
        <v>260138</v>
      </c>
      <c r="O72" s="20"/>
      <c r="P72" s="21">
        <v>107424</v>
      </c>
      <c r="Q72" s="21"/>
      <c r="R72" s="21">
        <v>53386</v>
      </c>
      <c r="S72" s="21"/>
      <c r="T72" s="21"/>
      <c r="U72" s="62">
        <f t="shared" si="4"/>
        <v>160810</v>
      </c>
      <c r="V72" s="20"/>
      <c r="W72" s="21"/>
      <c r="X72" s="21"/>
      <c r="Y72" s="21"/>
      <c r="Z72" s="21"/>
      <c r="AA72" s="21"/>
      <c r="AB72" s="19">
        <f t="shared" si="5"/>
        <v>0</v>
      </c>
      <c r="AC72" s="20"/>
      <c r="AD72" s="19">
        <f t="shared" si="13"/>
        <v>420948</v>
      </c>
      <c r="AE72" s="20"/>
      <c r="AF72" s="21"/>
      <c r="AG72" s="21"/>
      <c r="AH72" s="21"/>
      <c r="AI72" s="21"/>
      <c r="AJ72" s="19">
        <f t="shared" si="6"/>
        <v>0</v>
      </c>
      <c r="AK72" s="20"/>
      <c r="AL72" s="21"/>
      <c r="AM72" s="21"/>
      <c r="AN72" s="21"/>
      <c r="AO72" s="21"/>
      <c r="AP72" s="19">
        <f t="shared" si="7"/>
        <v>0</v>
      </c>
      <c r="AQ72" s="20"/>
      <c r="AR72" s="21">
        <v>139663</v>
      </c>
      <c r="AS72" s="21">
        <v>62802</v>
      </c>
      <c r="AT72" s="21">
        <v>23760</v>
      </c>
      <c r="AU72" s="21">
        <v>42901</v>
      </c>
      <c r="AV72" s="21"/>
      <c r="AW72" s="21">
        <v>13115</v>
      </c>
      <c r="AX72" s="19">
        <f t="shared" si="8"/>
        <v>282241</v>
      </c>
      <c r="AY72" s="20"/>
      <c r="AZ72" s="21">
        <v>899</v>
      </c>
      <c r="BA72" s="21"/>
      <c r="BB72" s="21">
        <v>68613</v>
      </c>
      <c r="BC72" s="21"/>
      <c r="BD72" s="19">
        <f t="shared" si="9"/>
        <v>69512</v>
      </c>
      <c r="BE72" s="20"/>
      <c r="BF72" s="22">
        <v>55453</v>
      </c>
      <c r="BG72" s="20"/>
      <c r="BH72" s="21"/>
      <c r="BI72" s="21"/>
      <c r="BJ72" s="21">
        <v>34668</v>
      </c>
      <c r="BK72" s="21">
        <v>1000</v>
      </c>
      <c r="BL72" s="21">
        <v>2190</v>
      </c>
      <c r="BM72" s="21"/>
      <c r="BN72" s="21"/>
      <c r="BO72" s="21"/>
      <c r="BP72" s="21"/>
      <c r="BQ72" s="21"/>
      <c r="BR72" s="21"/>
      <c r="BS72" s="21"/>
      <c r="BT72" s="19">
        <f t="shared" si="10"/>
        <v>37858</v>
      </c>
      <c r="BU72" s="20" t="s">
        <v>12</v>
      </c>
      <c r="BV72" s="19">
        <f t="shared" si="14"/>
        <v>445064</v>
      </c>
      <c r="BW72" s="20" t="s">
        <v>12</v>
      </c>
      <c r="BX72" s="19">
        <f t="shared" si="15"/>
        <v>-24116</v>
      </c>
      <c r="BY72" s="20" t="s">
        <v>12</v>
      </c>
      <c r="BZ72" s="19">
        <v>11625</v>
      </c>
      <c r="CA72" s="20" t="s">
        <v>12</v>
      </c>
      <c r="CB72" s="19">
        <f t="shared" si="12"/>
        <v>86435</v>
      </c>
      <c r="CC72" s="5"/>
      <c r="CD72" s="72">
        <v>30000</v>
      </c>
      <c r="CE72" s="72">
        <v>56435</v>
      </c>
      <c r="CG72" s="26">
        <v>56</v>
      </c>
      <c r="CH72" s="6" t="s">
        <v>300</v>
      </c>
      <c r="CK72" s="13">
        <f>((+BP203))</f>
        <v>214398.12</v>
      </c>
      <c r="CL72" s="5" t="s">
        <v>12</v>
      </c>
    </row>
    <row r="73" spans="1:90" x14ac:dyDescent="0.2">
      <c r="A73" s="6">
        <f t="shared" si="2"/>
        <v>1</v>
      </c>
      <c r="B73" s="6" t="s">
        <v>295</v>
      </c>
      <c r="C73" s="19">
        <v>0</v>
      </c>
      <c r="D73" s="20"/>
      <c r="E73" s="21">
        <v>108938</v>
      </c>
      <c r="F73" s="21"/>
      <c r="G73" s="21"/>
      <c r="H73" s="21"/>
      <c r="I73" s="21"/>
      <c r="J73" s="21"/>
      <c r="K73" s="21"/>
      <c r="L73" s="21"/>
      <c r="M73" s="21"/>
      <c r="N73" s="19">
        <f t="shared" si="3"/>
        <v>108938</v>
      </c>
      <c r="O73" s="20"/>
      <c r="P73" s="21">
        <v>31522</v>
      </c>
      <c r="Q73" s="21">
        <v>38114</v>
      </c>
      <c r="R73" s="21">
        <v>27087</v>
      </c>
      <c r="S73" s="21" t="s">
        <v>84</v>
      </c>
      <c r="T73" s="21"/>
      <c r="U73" s="62">
        <f t="shared" si="4"/>
        <v>96723</v>
      </c>
      <c r="V73" s="20"/>
      <c r="W73" s="21"/>
      <c r="X73" s="21"/>
      <c r="Y73" s="21"/>
      <c r="Z73" s="21"/>
      <c r="AA73" s="21">
        <v>417000</v>
      </c>
      <c r="AB73" s="19">
        <f t="shared" si="5"/>
        <v>417000</v>
      </c>
      <c r="AC73" s="20"/>
      <c r="AD73" s="19">
        <f t="shared" si="13"/>
        <v>622661</v>
      </c>
      <c r="AE73" s="20"/>
      <c r="AF73" s="21"/>
      <c r="AG73" s="21"/>
      <c r="AH73" s="21"/>
      <c r="AI73" s="21"/>
      <c r="AJ73" s="19">
        <f t="shared" si="6"/>
        <v>0</v>
      </c>
      <c r="AK73" s="20"/>
      <c r="AL73" s="21"/>
      <c r="AM73" s="21"/>
      <c r="AN73" s="21"/>
      <c r="AO73" s="21"/>
      <c r="AP73" s="19">
        <f t="shared" si="7"/>
        <v>0</v>
      </c>
      <c r="AQ73" s="20"/>
      <c r="AR73" s="21"/>
      <c r="AS73" s="21"/>
      <c r="AT73" s="21">
        <v>2700</v>
      </c>
      <c r="AU73" s="21"/>
      <c r="AV73" s="21"/>
      <c r="AW73" s="21">
        <v>106069</v>
      </c>
      <c r="AX73" s="19">
        <f t="shared" si="8"/>
        <v>108769</v>
      </c>
      <c r="AY73" s="20"/>
      <c r="AZ73" s="21"/>
      <c r="BA73" s="21">
        <v>15840</v>
      </c>
      <c r="BB73" s="21">
        <v>10600</v>
      </c>
      <c r="BC73" s="21"/>
      <c r="BD73" s="19">
        <f t="shared" si="9"/>
        <v>26440</v>
      </c>
      <c r="BE73" s="20"/>
      <c r="BF73" s="22"/>
      <c r="BG73" s="20"/>
      <c r="BH73" s="21"/>
      <c r="BI73" s="21"/>
      <c r="BJ73" s="21">
        <v>9460</v>
      </c>
      <c r="BK73" s="21"/>
      <c r="BL73" s="21">
        <v>50569</v>
      </c>
      <c r="BM73" s="21"/>
      <c r="BN73" s="21"/>
      <c r="BO73" s="21"/>
      <c r="BP73" s="21"/>
      <c r="BQ73" s="21"/>
      <c r="BR73" s="21"/>
      <c r="BS73" s="21"/>
      <c r="BT73" s="19">
        <f t="shared" si="10"/>
        <v>60029</v>
      </c>
      <c r="BU73" s="20" t="s">
        <v>12</v>
      </c>
      <c r="BV73" s="19">
        <f t="shared" si="14"/>
        <v>195238</v>
      </c>
      <c r="BW73" s="20" t="s">
        <v>84</v>
      </c>
      <c r="BX73" s="19">
        <f t="shared" si="15"/>
        <v>427423</v>
      </c>
      <c r="BY73" s="20" t="s">
        <v>12</v>
      </c>
      <c r="BZ73" s="19"/>
      <c r="CA73" s="20" t="s">
        <v>12</v>
      </c>
      <c r="CB73" s="19">
        <f t="shared" si="12"/>
        <v>427423</v>
      </c>
      <c r="CC73" s="5"/>
      <c r="CD73" s="72">
        <v>409431</v>
      </c>
      <c r="CE73" s="72">
        <v>17992</v>
      </c>
      <c r="CG73" s="26">
        <v>57</v>
      </c>
      <c r="CH73" s="6" t="s">
        <v>302</v>
      </c>
      <c r="CK73" s="13">
        <f>((+BQ203))</f>
        <v>1341544.99</v>
      </c>
      <c r="CL73" s="5" t="s">
        <v>12</v>
      </c>
    </row>
    <row r="74" spans="1:90" x14ac:dyDescent="0.2">
      <c r="A74" s="6">
        <f t="shared" si="2"/>
        <v>1</v>
      </c>
      <c r="B74" s="6" t="s">
        <v>297</v>
      </c>
      <c r="C74" s="19">
        <v>0</v>
      </c>
      <c r="D74" s="20"/>
      <c r="E74" s="21"/>
      <c r="F74" s="21"/>
      <c r="G74" s="21">
        <v>25</v>
      </c>
      <c r="H74" s="21">
        <v>5202</v>
      </c>
      <c r="I74" s="21"/>
      <c r="J74" s="21"/>
      <c r="K74" s="21"/>
      <c r="L74" s="21"/>
      <c r="M74" s="21">
        <v>4860</v>
      </c>
      <c r="N74" s="19">
        <f t="shared" si="3"/>
        <v>10087</v>
      </c>
      <c r="O74" s="20"/>
      <c r="P74" s="21">
        <v>15509</v>
      </c>
      <c r="Q74" s="21"/>
      <c r="R74" s="21"/>
      <c r="S74" s="21"/>
      <c r="T74" s="21"/>
      <c r="U74" s="62">
        <f t="shared" si="4"/>
        <v>15509</v>
      </c>
      <c r="V74" s="20"/>
      <c r="W74" s="21"/>
      <c r="X74" s="21"/>
      <c r="Y74" s="21"/>
      <c r="Z74" s="21"/>
      <c r="AA74" s="21"/>
      <c r="AB74" s="19">
        <f t="shared" si="5"/>
        <v>0</v>
      </c>
      <c r="AC74" s="20"/>
      <c r="AD74" s="19">
        <f t="shared" si="13"/>
        <v>25596</v>
      </c>
      <c r="AE74" s="20"/>
      <c r="AF74" s="21"/>
      <c r="AG74" s="21"/>
      <c r="AH74" s="21"/>
      <c r="AI74" s="21"/>
      <c r="AJ74" s="19">
        <f t="shared" si="6"/>
        <v>0</v>
      </c>
      <c r="AK74" s="20"/>
      <c r="AL74" s="21"/>
      <c r="AM74" s="21"/>
      <c r="AN74" s="21"/>
      <c r="AO74" s="21"/>
      <c r="AP74" s="19">
        <f t="shared" si="7"/>
        <v>0</v>
      </c>
      <c r="AQ74" s="20"/>
      <c r="AR74" s="21"/>
      <c r="AS74" s="21"/>
      <c r="AT74" s="21"/>
      <c r="AU74" s="21"/>
      <c r="AV74" s="21"/>
      <c r="AW74" s="21">
        <v>160</v>
      </c>
      <c r="AX74" s="19">
        <f t="shared" si="8"/>
        <v>160</v>
      </c>
      <c r="AY74" s="20"/>
      <c r="AZ74" s="21">
        <v>1313</v>
      </c>
      <c r="BA74" s="21"/>
      <c r="BB74" s="21"/>
      <c r="BC74" s="21"/>
      <c r="BD74" s="19">
        <f t="shared" si="9"/>
        <v>1313</v>
      </c>
      <c r="BE74" s="20"/>
      <c r="BF74" s="22">
        <v>16572</v>
      </c>
      <c r="BG74" s="20"/>
      <c r="BH74" s="21"/>
      <c r="BI74" s="21"/>
      <c r="BJ74" s="21">
        <v>2095</v>
      </c>
      <c r="BK74" s="21"/>
      <c r="BL74" s="21"/>
      <c r="BM74" s="21"/>
      <c r="BN74" s="21"/>
      <c r="BO74" s="21"/>
      <c r="BP74" s="21"/>
      <c r="BQ74" s="21"/>
      <c r="BR74" s="21"/>
      <c r="BS74" s="21">
        <v>5192</v>
      </c>
      <c r="BT74" s="19">
        <f t="shared" si="10"/>
        <v>7287</v>
      </c>
      <c r="BU74" s="20" t="s">
        <v>12</v>
      </c>
      <c r="BV74" s="19">
        <f t="shared" si="14"/>
        <v>25332</v>
      </c>
      <c r="BW74" s="20" t="s">
        <v>12</v>
      </c>
      <c r="BX74" s="19">
        <f t="shared" si="15"/>
        <v>264</v>
      </c>
      <c r="BY74" s="20" t="s">
        <v>12</v>
      </c>
      <c r="BZ74" s="19"/>
      <c r="CA74" s="20" t="s">
        <v>12</v>
      </c>
      <c r="CB74" s="19">
        <f t="shared" si="12"/>
        <v>264</v>
      </c>
      <c r="CC74" s="5"/>
      <c r="CD74" s="72"/>
      <c r="CE74" s="72"/>
      <c r="CG74" s="26">
        <v>58</v>
      </c>
      <c r="CH74" s="6" t="s">
        <v>304</v>
      </c>
      <c r="CK74" s="13">
        <f>((+BR203))</f>
        <v>353537</v>
      </c>
      <c r="CL74" s="5" t="s">
        <v>12</v>
      </c>
    </row>
    <row r="75" spans="1:90" x14ac:dyDescent="0.2">
      <c r="A75" s="6">
        <f t="shared" ref="A75:A138" si="16">((IF(OR(BV75&gt;0,BX75&gt;0),1,)))</f>
        <v>1</v>
      </c>
      <c r="B75" s="6" t="s">
        <v>299</v>
      </c>
      <c r="C75" s="19">
        <v>142466</v>
      </c>
      <c r="D75" s="20"/>
      <c r="E75" s="21">
        <v>185075</v>
      </c>
      <c r="F75" s="21"/>
      <c r="G75" s="21">
        <v>8103</v>
      </c>
      <c r="H75" s="21">
        <v>21409</v>
      </c>
      <c r="I75" s="21"/>
      <c r="J75" s="21"/>
      <c r="K75" s="21"/>
      <c r="L75" s="21"/>
      <c r="M75" s="21">
        <v>47956</v>
      </c>
      <c r="N75" s="19">
        <f t="shared" ref="N75:N138" si="17">+(SUM(E75:M75))</f>
        <v>262543</v>
      </c>
      <c r="O75" s="20"/>
      <c r="P75" s="21">
        <v>105077</v>
      </c>
      <c r="Q75" s="21">
        <v>31481</v>
      </c>
      <c r="R75" s="21">
        <v>87707</v>
      </c>
      <c r="S75" s="21"/>
      <c r="T75" s="21"/>
      <c r="U75" s="62">
        <f t="shared" si="4"/>
        <v>224265</v>
      </c>
      <c r="V75" s="20"/>
      <c r="W75" s="21"/>
      <c r="X75" s="21"/>
      <c r="Y75" s="21"/>
      <c r="Z75" s="21"/>
      <c r="AA75" s="21">
        <v>68260</v>
      </c>
      <c r="AB75" s="19">
        <f t="shared" si="5"/>
        <v>68260</v>
      </c>
      <c r="AC75" s="20"/>
      <c r="AD75" s="19">
        <f t="shared" si="13"/>
        <v>555068</v>
      </c>
      <c r="AE75" s="20"/>
      <c r="AF75" s="21"/>
      <c r="AG75" s="21"/>
      <c r="AH75" s="21"/>
      <c r="AI75" s="21"/>
      <c r="AJ75" s="19">
        <f t="shared" si="6"/>
        <v>0</v>
      </c>
      <c r="AK75" s="20"/>
      <c r="AL75" s="21">
        <v>69431</v>
      </c>
      <c r="AM75" s="21"/>
      <c r="AN75" s="21"/>
      <c r="AO75" s="21"/>
      <c r="AP75" s="19">
        <f t="shared" si="7"/>
        <v>69431</v>
      </c>
      <c r="AQ75" s="20"/>
      <c r="AR75" s="21"/>
      <c r="AS75" s="21">
        <v>38996</v>
      </c>
      <c r="AT75" s="21">
        <v>12808</v>
      </c>
      <c r="AU75" s="21">
        <v>6390</v>
      </c>
      <c r="AV75" s="21"/>
      <c r="AW75" s="21">
        <v>146017</v>
      </c>
      <c r="AX75" s="19">
        <f t="shared" si="8"/>
        <v>204211</v>
      </c>
      <c r="AY75" s="20"/>
      <c r="AZ75" s="21"/>
      <c r="BA75" s="21"/>
      <c r="BB75" s="21">
        <v>40421</v>
      </c>
      <c r="BC75" s="21"/>
      <c r="BD75" s="19">
        <f t="shared" si="9"/>
        <v>40421</v>
      </c>
      <c r="BE75" s="20"/>
      <c r="BF75" s="22">
        <v>70267</v>
      </c>
      <c r="BG75" s="20"/>
      <c r="BH75" s="21"/>
      <c r="BI75" s="21"/>
      <c r="BJ75" s="21">
        <v>48229</v>
      </c>
      <c r="BK75" s="21">
        <v>1040</v>
      </c>
      <c r="BL75" s="21">
        <v>2800</v>
      </c>
      <c r="BM75" s="21"/>
      <c r="BN75" s="21"/>
      <c r="BO75" s="21"/>
      <c r="BP75" s="21"/>
      <c r="BQ75" s="21"/>
      <c r="BR75" s="21"/>
      <c r="BS75" s="21"/>
      <c r="BT75" s="19">
        <f t="shared" si="10"/>
        <v>52069</v>
      </c>
      <c r="BU75" s="20" t="s">
        <v>12</v>
      </c>
      <c r="BV75" s="19">
        <f t="shared" si="14"/>
        <v>436399</v>
      </c>
      <c r="BW75" s="20" t="s">
        <v>12</v>
      </c>
      <c r="BX75" s="19">
        <f t="shared" si="15"/>
        <v>118669</v>
      </c>
      <c r="BY75" s="20" t="s">
        <v>12</v>
      </c>
      <c r="BZ75" s="19">
        <v>-1244</v>
      </c>
      <c r="CA75" s="20" t="s">
        <v>12</v>
      </c>
      <c r="CB75" s="19">
        <f t="shared" ref="CB75:CB138" si="18">(+BX75+BZ75+C75)</f>
        <v>259891</v>
      </c>
      <c r="CC75" s="5"/>
      <c r="CD75" s="72">
        <v>150000</v>
      </c>
      <c r="CE75" s="72">
        <v>109891</v>
      </c>
      <c r="CG75" s="26">
        <v>59</v>
      </c>
      <c r="CH75" s="6" t="s">
        <v>531</v>
      </c>
      <c r="CK75" s="13">
        <f>(+BS203)</f>
        <v>2000703.6900000002</v>
      </c>
      <c r="CL75" s="5" t="s">
        <v>12</v>
      </c>
    </row>
    <row r="76" spans="1:90" x14ac:dyDescent="0.2">
      <c r="A76" s="6">
        <f t="shared" si="16"/>
        <v>1</v>
      </c>
      <c r="B76" s="6" t="s">
        <v>301</v>
      </c>
      <c r="C76" s="19">
        <v>87342</v>
      </c>
      <c r="D76" s="20"/>
      <c r="E76" s="21">
        <v>15321</v>
      </c>
      <c r="F76" s="21"/>
      <c r="G76" s="21"/>
      <c r="H76" s="21">
        <v>65</v>
      </c>
      <c r="I76" s="21"/>
      <c r="J76" s="21"/>
      <c r="K76" s="21"/>
      <c r="L76" s="21"/>
      <c r="M76" s="21"/>
      <c r="N76" s="19">
        <f t="shared" si="17"/>
        <v>15386</v>
      </c>
      <c r="O76" s="20"/>
      <c r="P76" s="21">
        <v>29978</v>
      </c>
      <c r="Q76" s="21"/>
      <c r="R76" s="21"/>
      <c r="S76" s="21"/>
      <c r="T76" s="21"/>
      <c r="U76" s="62">
        <f t="shared" si="4"/>
        <v>29978</v>
      </c>
      <c r="V76" s="20"/>
      <c r="W76" s="21"/>
      <c r="X76" s="21"/>
      <c r="Y76" s="21"/>
      <c r="Z76" s="21"/>
      <c r="AA76" s="21"/>
      <c r="AB76" s="19">
        <f t="shared" si="5"/>
        <v>0</v>
      </c>
      <c r="AC76" s="20"/>
      <c r="AD76" s="19">
        <f t="shared" ref="AD76:AD109" si="19">(+AB76+U76+N76)</f>
        <v>45364</v>
      </c>
      <c r="AE76" s="20"/>
      <c r="AF76" s="21"/>
      <c r="AG76" s="21"/>
      <c r="AH76" s="21"/>
      <c r="AI76" s="21"/>
      <c r="AJ76" s="19">
        <f t="shared" si="6"/>
        <v>0</v>
      </c>
      <c r="AK76" s="20"/>
      <c r="AL76" s="21"/>
      <c r="AM76" s="21"/>
      <c r="AN76" s="21"/>
      <c r="AO76" s="21"/>
      <c r="AP76" s="19">
        <f t="shared" si="7"/>
        <v>0</v>
      </c>
      <c r="AQ76" s="20"/>
      <c r="AR76" s="21"/>
      <c r="AS76" s="21"/>
      <c r="AT76" s="21">
        <v>818</v>
      </c>
      <c r="AU76" s="21"/>
      <c r="AV76" s="21"/>
      <c r="AW76" s="21"/>
      <c r="AX76" s="19">
        <f t="shared" si="8"/>
        <v>818</v>
      </c>
      <c r="AY76" s="20"/>
      <c r="AZ76" s="21"/>
      <c r="BA76" s="21"/>
      <c r="BB76" s="21">
        <v>871</v>
      </c>
      <c r="BC76" s="21"/>
      <c r="BD76" s="19">
        <f t="shared" si="9"/>
        <v>871</v>
      </c>
      <c r="BE76" s="20"/>
      <c r="BF76" s="22">
        <v>26630</v>
      </c>
      <c r="BG76" s="20"/>
      <c r="BH76" s="21"/>
      <c r="BI76" s="21"/>
      <c r="BJ76" s="21">
        <v>3226</v>
      </c>
      <c r="BK76" s="21">
        <v>3138</v>
      </c>
      <c r="BL76" s="21">
        <v>1156</v>
      </c>
      <c r="BM76" s="21"/>
      <c r="BN76" s="21"/>
      <c r="BO76" s="21"/>
      <c r="BP76" s="21"/>
      <c r="BQ76" s="21"/>
      <c r="BR76" s="21">
        <v>70050</v>
      </c>
      <c r="BS76" s="21">
        <v>4046</v>
      </c>
      <c r="BT76" s="19">
        <f t="shared" si="10"/>
        <v>81616</v>
      </c>
      <c r="BU76" s="20" t="s">
        <v>12</v>
      </c>
      <c r="BV76" s="19">
        <f t="shared" ref="BV76:BV109" si="20">(+BT76+BF76+BD76+AX76+AP76+AJ76)</f>
        <v>109935</v>
      </c>
      <c r="BW76" s="20" t="s">
        <v>12</v>
      </c>
      <c r="BX76" s="19">
        <f t="shared" ref="BX76:BX109" si="21">((+AB76+U76+N76)-BV76)</f>
        <v>-64571</v>
      </c>
      <c r="BY76" s="20" t="s">
        <v>12</v>
      </c>
      <c r="BZ76" s="19"/>
      <c r="CA76" s="20" t="s">
        <v>12</v>
      </c>
      <c r="CB76" s="19">
        <f t="shared" si="18"/>
        <v>22771</v>
      </c>
      <c r="CC76" s="5"/>
      <c r="CD76" s="72">
        <v>20000</v>
      </c>
      <c r="CE76" s="72">
        <v>2771</v>
      </c>
      <c r="CK76" s="13"/>
      <c r="CL76" s="5" t="s">
        <v>12</v>
      </c>
    </row>
    <row r="77" spans="1:90" x14ac:dyDescent="0.2">
      <c r="A77" s="6">
        <f t="shared" si="16"/>
        <v>1</v>
      </c>
      <c r="B77" s="6" t="s">
        <v>303</v>
      </c>
      <c r="C77" s="19">
        <v>96614</v>
      </c>
      <c r="D77" s="20"/>
      <c r="E77" s="21">
        <v>46329</v>
      </c>
      <c r="F77" s="21"/>
      <c r="G77" s="21">
        <v>29</v>
      </c>
      <c r="H77" s="21"/>
      <c r="I77" s="21"/>
      <c r="J77" s="21"/>
      <c r="K77" s="21"/>
      <c r="L77" s="21"/>
      <c r="M77" s="21"/>
      <c r="N77" s="19">
        <f t="shared" si="17"/>
        <v>46358</v>
      </c>
      <c r="O77" s="20"/>
      <c r="P77" s="21">
        <v>26973</v>
      </c>
      <c r="Q77" s="21">
        <v>6109</v>
      </c>
      <c r="R77" s="21">
        <v>422</v>
      </c>
      <c r="S77" s="21"/>
      <c r="T77" s="21"/>
      <c r="U77" s="62">
        <f t="shared" si="4"/>
        <v>33504</v>
      </c>
      <c r="V77" s="20"/>
      <c r="W77" s="21"/>
      <c r="X77" s="21"/>
      <c r="Y77" s="21"/>
      <c r="Z77" s="21"/>
      <c r="AA77" s="21"/>
      <c r="AB77" s="19">
        <f t="shared" si="5"/>
        <v>0</v>
      </c>
      <c r="AC77" s="20"/>
      <c r="AD77" s="19">
        <f t="shared" si="19"/>
        <v>79862</v>
      </c>
      <c r="AE77" s="20"/>
      <c r="AF77" s="21"/>
      <c r="AG77" s="21"/>
      <c r="AH77" s="21"/>
      <c r="AI77" s="21"/>
      <c r="AJ77" s="19">
        <f t="shared" si="6"/>
        <v>0</v>
      </c>
      <c r="AK77" s="20"/>
      <c r="AL77" s="21"/>
      <c r="AM77" s="21"/>
      <c r="AN77" s="21"/>
      <c r="AO77" s="21"/>
      <c r="AP77" s="19">
        <f t="shared" si="7"/>
        <v>0</v>
      </c>
      <c r="AQ77" s="20"/>
      <c r="AR77" s="21"/>
      <c r="AS77" s="21">
        <v>10249</v>
      </c>
      <c r="AT77" s="21"/>
      <c r="AU77" s="21">
        <v>832</v>
      </c>
      <c r="AV77" s="21"/>
      <c r="AW77" s="21">
        <v>33666</v>
      </c>
      <c r="AX77" s="19">
        <f t="shared" si="8"/>
        <v>44747</v>
      </c>
      <c r="AY77" s="20"/>
      <c r="AZ77" s="21"/>
      <c r="BA77" s="21">
        <v>6397</v>
      </c>
      <c r="BB77" s="21"/>
      <c r="BC77" s="21">
        <v>3720</v>
      </c>
      <c r="BD77" s="19">
        <f t="shared" si="9"/>
        <v>10117</v>
      </c>
      <c r="BE77" s="20"/>
      <c r="BF77" s="22"/>
      <c r="BG77" s="20"/>
      <c r="BH77" s="21"/>
      <c r="BI77" s="21"/>
      <c r="BJ77" s="21">
        <v>7264</v>
      </c>
      <c r="BK77" s="21"/>
      <c r="BL77" s="21"/>
      <c r="BM77" s="21"/>
      <c r="BN77" s="21">
        <v>3651</v>
      </c>
      <c r="BO77" s="21"/>
      <c r="BP77" s="21"/>
      <c r="BQ77" s="21"/>
      <c r="BR77" s="21"/>
      <c r="BS77" s="21"/>
      <c r="BT77" s="19">
        <f t="shared" ref="BT77:BT143" si="22">((SUM(BH77:BS77)))</f>
        <v>10915</v>
      </c>
      <c r="BU77" s="20" t="s">
        <v>12</v>
      </c>
      <c r="BV77" s="19">
        <f t="shared" si="20"/>
        <v>65779</v>
      </c>
      <c r="BW77" s="20" t="s">
        <v>12</v>
      </c>
      <c r="BX77" s="19">
        <f t="shared" si="21"/>
        <v>14083</v>
      </c>
      <c r="BY77" s="20" t="s">
        <v>12</v>
      </c>
      <c r="BZ77" s="19"/>
      <c r="CA77" s="20" t="s">
        <v>12</v>
      </c>
      <c r="CB77" s="19">
        <f t="shared" si="18"/>
        <v>110697</v>
      </c>
      <c r="CC77" s="5"/>
      <c r="CD77" s="72">
        <v>95000</v>
      </c>
      <c r="CE77" s="72">
        <v>15697</v>
      </c>
      <c r="CG77" s="26">
        <v>61</v>
      </c>
      <c r="CH77" s="37" t="s">
        <v>307</v>
      </c>
      <c r="CK77" s="13">
        <f>(+BV203)</f>
        <v>94824148.233999997</v>
      </c>
      <c r="CL77" s="5" t="s">
        <v>12</v>
      </c>
    </row>
    <row r="78" spans="1:90" x14ac:dyDescent="0.2">
      <c r="A78" s="6">
        <f t="shared" si="16"/>
        <v>1</v>
      </c>
      <c r="B78" s="6" t="s">
        <v>305</v>
      </c>
      <c r="C78" s="19">
        <v>0</v>
      </c>
      <c r="D78" s="20"/>
      <c r="E78" s="21">
        <v>373219.63</v>
      </c>
      <c r="F78" s="21"/>
      <c r="G78" s="21">
        <v>3491.48</v>
      </c>
      <c r="H78" s="21"/>
      <c r="I78" s="21"/>
      <c r="J78" s="21"/>
      <c r="K78" s="21"/>
      <c r="L78" s="21">
        <v>178292.79</v>
      </c>
      <c r="M78" s="21">
        <v>191272.35</v>
      </c>
      <c r="N78" s="19">
        <f t="shared" si="17"/>
        <v>746276.25</v>
      </c>
      <c r="O78" s="20"/>
      <c r="P78" s="21">
        <v>267735.38</v>
      </c>
      <c r="Q78" s="21"/>
      <c r="R78" s="21">
        <v>85645.23</v>
      </c>
      <c r="S78" s="21"/>
      <c r="T78" s="21">
        <v>28862.799999999999</v>
      </c>
      <c r="U78" s="62">
        <f t="shared" ref="U78:U144" si="23">(SUM(P78:T78))</f>
        <v>382243.41</v>
      </c>
      <c r="V78" s="20"/>
      <c r="W78" s="21"/>
      <c r="X78" s="21"/>
      <c r="Y78" s="21"/>
      <c r="Z78" s="21"/>
      <c r="AA78" s="21"/>
      <c r="AB78" s="19">
        <f t="shared" ref="AB78:AB144" si="24">(SUM(W78:AA78))</f>
        <v>0</v>
      </c>
      <c r="AC78" s="20"/>
      <c r="AD78" s="19">
        <f t="shared" si="19"/>
        <v>1128519.6599999999</v>
      </c>
      <c r="AE78" s="20"/>
      <c r="AF78" s="21"/>
      <c r="AG78" s="21"/>
      <c r="AH78" s="21"/>
      <c r="AI78" s="21"/>
      <c r="AJ78" s="19">
        <f t="shared" ref="AJ78:AJ144" si="25">(SUM(AF78:AI78))</f>
        <v>0</v>
      </c>
      <c r="AK78" s="20"/>
      <c r="AL78" s="21"/>
      <c r="AM78" s="21"/>
      <c r="AN78" s="21"/>
      <c r="AO78" s="21"/>
      <c r="AP78" s="19">
        <f t="shared" ref="AP78:AP144" si="26">(SUM(AL78:AO78))</f>
        <v>0</v>
      </c>
      <c r="AQ78" s="20"/>
      <c r="AR78" s="21">
        <v>66638.77</v>
      </c>
      <c r="AS78" s="21"/>
      <c r="AT78" s="21">
        <v>93231.39</v>
      </c>
      <c r="AU78" s="21"/>
      <c r="AV78" s="21"/>
      <c r="AW78" s="21">
        <v>126974.14</v>
      </c>
      <c r="AX78" s="19">
        <f t="shared" ref="AX78:AX144" si="27">(SUM(AR78:AW78))</f>
        <v>286844.3</v>
      </c>
      <c r="AY78" s="20"/>
      <c r="AZ78" s="21">
        <v>45770</v>
      </c>
      <c r="BA78" s="21">
        <v>146499.76</v>
      </c>
      <c r="BB78" s="21">
        <v>42427.32</v>
      </c>
      <c r="BC78" s="21"/>
      <c r="BD78" s="19">
        <f t="shared" ref="BD78:BD144" si="28">(SUM(AZ78:BC78))</f>
        <v>234697.08000000002</v>
      </c>
      <c r="BE78" s="20"/>
      <c r="BF78" s="22">
        <v>398324.22</v>
      </c>
      <c r="BG78" s="20"/>
      <c r="BH78" s="21"/>
      <c r="BI78" s="21"/>
      <c r="BJ78" s="21">
        <v>22578.61</v>
      </c>
      <c r="BK78" s="21">
        <v>8995.81</v>
      </c>
      <c r="BL78" s="21">
        <v>32459</v>
      </c>
      <c r="BM78" s="21"/>
      <c r="BN78" s="21"/>
      <c r="BO78" s="21"/>
      <c r="BP78" s="21"/>
      <c r="BQ78" s="21"/>
      <c r="BR78" s="21"/>
      <c r="BS78" s="21">
        <v>59861.3</v>
      </c>
      <c r="BT78" s="19">
        <f t="shared" si="22"/>
        <v>123894.72</v>
      </c>
      <c r="BU78" s="20" t="s">
        <v>12</v>
      </c>
      <c r="BV78" s="19">
        <f t="shared" si="20"/>
        <v>1043760.3200000001</v>
      </c>
      <c r="BW78" s="20" t="s">
        <v>12</v>
      </c>
      <c r="BX78" s="19">
        <f t="shared" si="21"/>
        <v>84759.339999999851</v>
      </c>
      <c r="BY78" s="20" t="s">
        <v>12</v>
      </c>
      <c r="BZ78" s="19"/>
      <c r="CA78" s="20" t="s">
        <v>12</v>
      </c>
      <c r="CB78" s="19">
        <f t="shared" si="18"/>
        <v>84759.339999999851</v>
      </c>
      <c r="CC78" s="5"/>
      <c r="CD78" s="72"/>
      <c r="CE78" s="72"/>
      <c r="CH78"/>
      <c r="CI78"/>
      <c r="CJ78"/>
      <c r="CK78"/>
      <c r="CL78" s="5" t="s">
        <v>12</v>
      </c>
    </row>
    <row r="79" spans="1:90" x14ac:dyDescent="0.2">
      <c r="A79" s="6">
        <f t="shared" si="16"/>
        <v>1</v>
      </c>
      <c r="B79" s="6" t="s">
        <v>543</v>
      </c>
      <c r="C79" s="19">
        <v>0</v>
      </c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19">
        <f t="shared" si="17"/>
        <v>0</v>
      </c>
      <c r="O79" s="20"/>
      <c r="P79" s="21">
        <v>402.83</v>
      </c>
      <c r="Q79" s="21"/>
      <c r="R79" s="21"/>
      <c r="S79" s="21"/>
      <c r="T79" s="21"/>
      <c r="U79" s="62">
        <f t="shared" si="23"/>
        <v>402.83</v>
      </c>
      <c r="V79" s="20"/>
      <c r="W79" s="21"/>
      <c r="X79" s="21"/>
      <c r="Y79" s="21"/>
      <c r="Z79" s="21"/>
      <c r="AA79" s="21"/>
      <c r="AB79" s="19">
        <f>(SUM(W79:AA79))</f>
        <v>0</v>
      </c>
      <c r="AC79" s="20"/>
      <c r="AD79" s="19">
        <f>(+AB79+U79+N79)</f>
        <v>402.83</v>
      </c>
      <c r="AE79" s="20"/>
      <c r="AF79" s="21"/>
      <c r="AG79" s="21"/>
      <c r="AH79" s="21"/>
      <c r="AI79" s="21"/>
      <c r="AJ79" s="19">
        <f>(SUM(AF79:AI79))</f>
        <v>0</v>
      </c>
      <c r="AK79" s="20"/>
      <c r="AL79" s="21"/>
      <c r="AM79" s="21"/>
      <c r="AN79" s="21"/>
      <c r="AO79" s="21"/>
      <c r="AP79" s="19">
        <f>(SUM(AL79:AO79))</f>
        <v>0</v>
      </c>
      <c r="AQ79" s="20"/>
      <c r="AR79" s="21"/>
      <c r="AS79" s="21"/>
      <c r="AT79" s="21"/>
      <c r="AU79" s="21"/>
      <c r="AV79" s="21"/>
      <c r="AW79" s="21"/>
      <c r="AX79" s="19">
        <f>(SUM(AR79:AW79))</f>
        <v>0</v>
      </c>
      <c r="AY79" s="20"/>
      <c r="AZ79" s="21"/>
      <c r="BA79" s="21"/>
      <c r="BB79" s="21"/>
      <c r="BC79" s="21"/>
      <c r="BD79" s="19">
        <f>(SUM(AZ79:BC79))</f>
        <v>0</v>
      </c>
      <c r="BE79" s="20"/>
      <c r="BF79" s="22"/>
      <c r="BG79" s="20"/>
      <c r="BH79" s="21"/>
      <c r="BI79" s="21"/>
      <c r="BJ79" s="21"/>
      <c r="BK79" s="21"/>
      <c r="BL79" s="21"/>
      <c r="BM79" s="21"/>
      <c r="BN79" s="21"/>
      <c r="BO79" s="21"/>
      <c r="BP79" s="21"/>
      <c r="BQ79" s="21">
        <v>402.83</v>
      </c>
      <c r="BR79" s="21"/>
      <c r="BS79" s="21"/>
      <c r="BT79" s="19">
        <f>((SUM(BH79:BS79)))</f>
        <v>402.83</v>
      </c>
      <c r="BU79" s="20" t="s">
        <v>12</v>
      </c>
      <c r="BV79" s="19">
        <f>(+BT79+BF79+BD79+AX79+AP79+AJ79)</f>
        <v>402.83</v>
      </c>
      <c r="BW79" s="20" t="s">
        <v>12</v>
      </c>
      <c r="BX79" s="19">
        <f>((+AB79+U79+N79)-BV79)</f>
        <v>0</v>
      </c>
      <c r="BY79" s="20" t="s">
        <v>12</v>
      </c>
      <c r="BZ79" s="19"/>
      <c r="CA79" s="20" t="s">
        <v>12</v>
      </c>
      <c r="CB79" s="19">
        <f t="shared" si="18"/>
        <v>0</v>
      </c>
      <c r="CC79" s="5"/>
      <c r="CD79" s="72"/>
      <c r="CE79" s="72"/>
      <c r="CG79" s="26">
        <v>62</v>
      </c>
      <c r="CH79" s="37" t="s">
        <v>310</v>
      </c>
      <c r="CK79" s="13">
        <f>(+BX203)</f>
        <v>2466485.2060000002</v>
      </c>
      <c r="CL79" s="5" t="s">
        <v>12</v>
      </c>
    </row>
    <row r="80" spans="1:90" x14ac:dyDescent="0.2">
      <c r="A80" s="6">
        <f t="shared" si="16"/>
        <v>1</v>
      </c>
      <c r="B80" s="6" t="s">
        <v>306</v>
      </c>
      <c r="C80" s="19">
        <v>52693</v>
      </c>
      <c r="D80" s="20"/>
      <c r="E80" s="21">
        <v>6507</v>
      </c>
      <c r="F80" s="21"/>
      <c r="G80" s="21">
        <v>136</v>
      </c>
      <c r="H80" s="21"/>
      <c r="I80" s="21"/>
      <c r="J80" s="21"/>
      <c r="K80" s="21"/>
      <c r="L80" s="21"/>
      <c r="M80" s="21">
        <v>68</v>
      </c>
      <c r="N80" s="19">
        <f t="shared" si="17"/>
        <v>6711</v>
      </c>
      <c r="O80" s="20"/>
      <c r="P80" s="21">
        <v>34309</v>
      </c>
      <c r="Q80" s="21"/>
      <c r="R80" s="21"/>
      <c r="S80" s="21"/>
      <c r="T80" s="21"/>
      <c r="U80" s="62">
        <f t="shared" si="23"/>
        <v>34309</v>
      </c>
      <c r="V80" s="20"/>
      <c r="W80" s="21"/>
      <c r="X80" s="21"/>
      <c r="Y80" s="21"/>
      <c r="Z80" s="21"/>
      <c r="AA80" s="21"/>
      <c r="AB80" s="19">
        <f t="shared" si="24"/>
        <v>0</v>
      </c>
      <c r="AC80" s="20"/>
      <c r="AD80" s="19">
        <f t="shared" si="19"/>
        <v>41020</v>
      </c>
      <c r="AE80" s="20"/>
      <c r="AF80" s="21"/>
      <c r="AG80" s="21"/>
      <c r="AH80" s="21"/>
      <c r="AI80" s="21"/>
      <c r="AJ80" s="19">
        <f t="shared" si="25"/>
        <v>0</v>
      </c>
      <c r="AK80" s="20"/>
      <c r="AL80" s="21">
        <v>56044</v>
      </c>
      <c r="AM80" s="21"/>
      <c r="AN80" s="21"/>
      <c r="AO80" s="21"/>
      <c r="AP80" s="19">
        <f t="shared" si="26"/>
        <v>56044</v>
      </c>
      <c r="AQ80" s="20"/>
      <c r="AR80" s="21"/>
      <c r="AS80" s="21">
        <v>2021</v>
      </c>
      <c r="AT80" s="21"/>
      <c r="AU80" s="21"/>
      <c r="AV80" s="21"/>
      <c r="AW80" s="21">
        <v>8520</v>
      </c>
      <c r="AX80" s="19">
        <f t="shared" si="27"/>
        <v>10541</v>
      </c>
      <c r="AY80" s="20"/>
      <c r="AZ80" s="21"/>
      <c r="BA80" s="21"/>
      <c r="BB80" s="21">
        <v>4308</v>
      </c>
      <c r="BC80" s="21"/>
      <c r="BD80" s="19">
        <f t="shared" si="28"/>
        <v>4308</v>
      </c>
      <c r="BE80" s="20"/>
      <c r="BF80" s="22"/>
      <c r="BG80" s="20"/>
      <c r="BH80" s="21"/>
      <c r="BI80" s="21"/>
      <c r="BJ80" s="21">
        <v>6522</v>
      </c>
      <c r="BK80" s="21"/>
      <c r="BL80" s="21"/>
      <c r="BM80" s="21"/>
      <c r="BN80" s="21"/>
      <c r="BO80" s="21"/>
      <c r="BP80" s="21"/>
      <c r="BQ80" s="21"/>
      <c r="BR80" s="21"/>
      <c r="BS80" s="21"/>
      <c r="BT80" s="19">
        <f t="shared" si="22"/>
        <v>6522</v>
      </c>
      <c r="BU80" s="20" t="s">
        <v>12</v>
      </c>
      <c r="BV80" s="19">
        <f t="shared" si="20"/>
        <v>77415</v>
      </c>
      <c r="BW80" s="20" t="s">
        <v>12</v>
      </c>
      <c r="BX80" s="19">
        <f t="shared" si="21"/>
        <v>-36395</v>
      </c>
      <c r="BY80" s="20" t="s">
        <v>12</v>
      </c>
      <c r="BZ80" s="19"/>
      <c r="CA80" s="20" t="s">
        <v>12</v>
      </c>
      <c r="CB80" s="19">
        <f t="shared" si="18"/>
        <v>16298</v>
      </c>
      <c r="CC80" s="5"/>
      <c r="CD80" s="72">
        <v>16298</v>
      </c>
      <c r="CE80" s="72"/>
      <c r="CK80" s="13"/>
      <c r="CL80" s="5" t="s">
        <v>12</v>
      </c>
    </row>
    <row r="81" spans="1:90" x14ac:dyDescent="0.2">
      <c r="A81" s="6">
        <f t="shared" si="16"/>
        <v>1</v>
      </c>
      <c r="B81" s="6" t="s">
        <v>308</v>
      </c>
      <c r="C81" s="19">
        <v>0</v>
      </c>
      <c r="D81" s="20"/>
      <c r="E81" s="21">
        <v>19827</v>
      </c>
      <c r="F81" s="21"/>
      <c r="G81" s="21"/>
      <c r="H81" s="21"/>
      <c r="I81" s="21"/>
      <c r="J81" s="21"/>
      <c r="K81" s="21"/>
      <c r="L81" s="21"/>
      <c r="M81" s="21">
        <v>8836</v>
      </c>
      <c r="N81" s="19">
        <f t="shared" si="17"/>
        <v>28663</v>
      </c>
      <c r="O81" s="20"/>
      <c r="P81" s="21">
        <v>11810</v>
      </c>
      <c r="Q81" s="21"/>
      <c r="R81" s="21">
        <v>4978</v>
      </c>
      <c r="S81" s="21">
        <v>6070</v>
      </c>
      <c r="T81" s="21">
        <v>3966</v>
      </c>
      <c r="U81" s="62">
        <f t="shared" si="23"/>
        <v>26824</v>
      </c>
      <c r="V81" s="20"/>
      <c r="W81" s="21"/>
      <c r="X81" s="21"/>
      <c r="Y81" s="21"/>
      <c r="Z81" s="21"/>
      <c r="AA81" s="21"/>
      <c r="AB81" s="19">
        <f t="shared" si="24"/>
        <v>0</v>
      </c>
      <c r="AC81" s="20"/>
      <c r="AD81" s="19">
        <f t="shared" si="19"/>
        <v>55487</v>
      </c>
      <c r="AE81" s="20"/>
      <c r="AF81" s="21"/>
      <c r="AG81" s="21"/>
      <c r="AH81" s="21"/>
      <c r="AI81" s="21"/>
      <c r="AJ81" s="19">
        <f t="shared" si="25"/>
        <v>0</v>
      </c>
      <c r="AK81" s="20"/>
      <c r="AL81" s="21"/>
      <c r="AM81" s="21"/>
      <c r="AN81" s="21"/>
      <c r="AO81" s="21"/>
      <c r="AP81" s="19">
        <f t="shared" si="26"/>
        <v>0</v>
      </c>
      <c r="AQ81" s="20"/>
      <c r="AR81" s="21"/>
      <c r="AS81" s="21"/>
      <c r="AT81" s="21"/>
      <c r="AU81" s="21"/>
      <c r="AV81" s="21"/>
      <c r="AW81" s="21">
        <v>17367</v>
      </c>
      <c r="AX81" s="19">
        <f t="shared" si="27"/>
        <v>17367</v>
      </c>
      <c r="AY81" s="20"/>
      <c r="AZ81" s="21">
        <v>11000</v>
      </c>
      <c r="BA81" s="21" t="s">
        <v>84</v>
      </c>
      <c r="BB81" s="21">
        <v>1888</v>
      </c>
      <c r="BC81" s="21">
        <v>4464</v>
      </c>
      <c r="BD81" s="19">
        <f t="shared" si="28"/>
        <v>17352</v>
      </c>
      <c r="BE81" s="20"/>
      <c r="BF81" s="22">
        <v>2387</v>
      </c>
      <c r="BG81" s="20"/>
      <c r="BH81" s="21"/>
      <c r="BI81" s="21"/>
      <c r="BJ81" s="21">
        <v>9996</v>
      </c>
      <c r="BK81" s="21">
        <v>1099</v>
      </c>
      <c r="BL81" s="21">
        <v>1216</v>
      </c>
      <c r="BM81" s="21"/>
      <c r="BN81" s="21"/>
      <c r="BO81" s="21"/>
      <c r="BP81" s="21"/>
      <c r="BQ81" s="21"/>
      <c r="BR81" s="21"/>
      <c r="BS81" s="21"/>
      <c r="BT81" s="19">
        <f t="shared" si="22"/>
        <v>12311</v>
      </c>
      <c r="BU81" s="20" t="s">
        <v>12</v>
      </c>
      <c r="BV81" s="19">
        <f t="shared" si="20"/>
        <v>49417</v>
      </c>
      <c r="BW81" s="20" t="s">
        <v>12</v>
      </c>
      <c r="BX81" s="19">
        <f t="shared" si="21"/>
        <v>6070</v>
      </c>
      <c r="BY81" s="20" t="s">
        <v>12</v>
      </c>
      <c r="BZ81" s="19"/>
      <c r="CA81" s="20" t="s">
        <v>12</v>
      </c>
      <c r="CB81" s="19">
        <f t="shared" si="18"/>
        <v>6070</v>
      </c>
      <c r="CC81" s="5"/>
      <c r="CD81" s="72">
        <v>6070</v>
      </c>
      <c r="CE81" s="72"/>
      <c r="CG81" s="28">
        <v>64</v>
      </c>
      <c r="CH81" s="37" t="s">
        <v>313</v>
      </c>
      <c r="CK81" s="13">
        <f>(+CB203)</f>
        <v>43475530.575999998</v>
      </c>
      <c r="CL81" s="5" t="s">
        <v>12</v>
      </c>
    </row>
    <row r="82" spans="1:90" x14ac:dyDescent="0.2">
      <c r="A82" s="6">
        <f t="shared" si="16"/>
        <v>1</v>
      </c>
      <c r="B82" s="6" t="s">
        <v>309</v>
      </c>
      <c r="C82" s="19">
        <v>132268</v>
      </c>
      <c r="D82" s="20"/>
      <c r="E82" s="21"/>
      <c r="F82" s="21"/>
      <c r="G82" s="21">
        <v>934.03</v>
      </c>
      <c r="H82" s="21"/>
      <c r="I82" s="21"/>
      <c r="J82" s="21"/>
      <c r="K82" s="21"/>
      <c r="L82" s="21"/>
      <c r="M82" s="21">
        <v>4904.3500000000004</v>
      </c>
      <c r="N82" s="19">
        <f t="shared" si="17"/>
        <v>5838.38</v>
      </c>
      <c r="O82" s="20"/>
      <c r="P82" s="21">
        <v>26725.439999999999</v>
      </c>
      <c r="Q82" s="21"/>
      <c r="R82" s="21"/>
      <c r="S82" s="21"/>
      <c r="T82" s="21"/>
      <c r="U82" s="62">
        <f t="shared" si="23"/>
        <v>26725.439999999999</v>
      </c>
      <c r="V82" s="20"/>
      <c r="W82" s="21"/>
      <c r="X82" s="21"/>
      <c r="Y82" s="21"/>
      <c r="Z82" s="21"/>
      <c r="AA82" s="21"/>
      <c r="AB82" s="19">
        <f t="shared" si="24"/>
        <v>0</v>
      </c>
      <c r="AC82" s="20"/>
      <c r="AD82" s="19">
        <f t="shared" si="19"/>
        <v>32563.82</v>
      </c>
      <c r="AE82" s="20"/>
      <c r="AF82" s="21"/>
      <c r="AG82" s="21"/>
      <c r="AH82" s="21"/>
      <c r="AI82" s="21"/>
      <c r="AJ82" s="19">
        <f t="shared" si="25"/>
        <v>0</v>
      </c>
      <c r="AK82" s="20"/>
      <c r="AL82" s="21"/>
      <c r="AM82" s="21"/>
      <c r="AN82" s="21"/>
      <c r="AO82" s="21"/>
      <c r="AP82" s="19">
        <f t="shared" si="26"/>
        <v>0</v>
      </c>
      <c r="AQ82" s="20"/>
      <c r="AR82" s="21"/>
      <c r="AS82" s="21">
        <v>4948.04</v>
      </c>
      <c r="AT82" s="21">
        <v>1325.34</v>
      </c>
      <c r="AU82" s="21"/>
      <c r="AV82" s="21"/>
      <c r="AW82" s="21"/>
      <c r="AX82" s="19">
        <f t="shared" si="27"/>
        <v>6273.38</v>
      </c>
      <c r="AY82" s="20"/>
      <c r="AZ82" s="21"/>
      <c r="BA82" s="21"/>
      <c r="BB82" s="21"/>
      <c r="BC82" s="21"/>
      <c r="BD82" s="19">
        <f t="shared" si="28"/>
        <v>0</v>
      </c>
      <c r="BE82" s="20"/>
      <c r="BF82" s="22">
        <v>22144.76</v>
      </c>
      <c r="BG82" s="20"/>
      <c r="BH82" s="21"/>
      <c r="BI82" s="21"/>
      <c r="BJ82" s="21">
        <v>748.03</v>
      </c>
      <c r="BK82" s="21">
        <v>10244.18</v>
      </c>
      <c r="BL82" s="21">
        <v>5132.5</v>
      </c>
      <c r="BM82" s="21"/>
      <c r="BN82" s="21"/>
      <c r="BO82" s="21"/>
      <c r="BP82" s="21"/>
      <c r="BQ82" s="21"/>
      <c r="BR82" s="21"/>
      <c r="BS82" s="21">
        <v>1769.21</v>
      </c>
      <c r="BT82" s="19">
        <f t="shared" si="22"/>
        <v>17893.920000000002</v>
      </c>
      <c r="BU82" s="20" t="s">
        <v>12</v>
      </c>
      <c r="BV82" s="19">
        <f t="shared" si="20"/>
        <v>46312.06</v>
      </c>
      <c r="BW82" s="20" t="s">
        <v>12</v>
      </c>
      <c r="BX82" s="19">
        <f t="shared" si="21"/>
        <v>-13748.239999999998</v>
      </c>
      <c r="BY82" s="20" t="s">
        <v>12</v>
      </c>
      <c r="BZ82" s="19">
        <v>2183.39</v>
      </c>
      <c r="CA82" s="20" t="s">
        <v>12</v>
      </c>
      <c r="CB82" s="19">
        <f t="shared" si="18"/>
        <v>120703.15</v>
      </c>
      <c r="CC82" s="5"/>
      <c r="CD82" s="72"/>
      <c r="CE82" s="72"/>
      <c r="CL82" s="5"/>
    </row>
    <row r="83" spans="1:90" x14ac:dyDescent="0.2">
      <c r="A83" s="6">
        <f t="shared" si="16"/>
        <v>1</v>
      </c>
      <c r="B83" s="6" t="s">
        <v>311</v>
      </c>
      <c r="C83" s="19">
        <v>1783816</v>
      </c>
      <c r="D83" s="20"/>
      <c r="E83" s="21"/>
      <c r="F83" s="21"/>
      <c r="G83" s="21">
        <v>1158</v>
      </c>
      <c r="H83" s="21">
        <v>361525</v>
      </c>
      <c r="I83" s="21">
        <v>692777</v>
      </c>
      <c r="J83" s="21"/>
      <c r="K83" s="21">
        <v>1466639</v>
      </c>
      <c r="L83" s="21"/>
      <c r="M83" s="21">
        <v>482995</v>
      </c>
      <c r="N83" s="19">
        <f t="shared" si="17"/>
        <v>3005094</v>
      </c>
      <c r="O83" s="20"/>
      <c r="P83" s="21">
        <v>437243</v>
      </c>
      <c r="Q83" s="21"/>
      <c r="R83" s="21"/>
      <c r="S83" s="21"/>
      <c r="T83" s="21"/>
      <c r="U83" s="62">
        <f t="shared" si="23"/>
        <v>437243</v>
      </c>
      <c r="V83" s="20"/>
      <c r="W83" s="21"/>
      <c r="X83" s="21"/>
      <c r="Y83" s="21"/>
      <c r="Z83" s="21"/>
      <c r="AA83" s="21"/>
      <c r="AB83" s="19">
        <f t="shared" si="24"/>
        <v>0</v>
      </c>
      <c r="AC83" s="20"/>
      <c r="AD83" s="19">
        <f t="shared" si="19"/>
        <v>3442337</v>
      </c>
      <c r="AE83" s="20"/>
      <c r="AF83" s="21">
        <v>63524</v>
      </c>
      <c r="AG83" s="21">
        <v>178</v>
      </c>
      <c r="AH83" s="21"/>
      <c r="AI83" s="21">
        <v>1149</v>
      </c>
      <c r="AJ83" s="19">
        <f t="shared" si="25"/>
        <v>64851</v>
      </c>
      <c r="AK83" s="20"/>
      <c r="AL83" s="21">
        <v>1044</v>
      </c>
      <c r="AM83" s="21">
        <v>6342</v>
      </c>
      <c r="AN83" s="21"/>
      <c r="AO83" s="21">
        <v>2161</v>
      </c>
      <c r="AP83" s="19">
        <f t="shared" si="26"/>
        <v>9547</v>
      </c>
      <c r="AQ83" s="20"/>
      <c r="AR83" s="21">
        <v>5540</v>
      </c>
      <c r="AS83" s="21">
        <v>2147</v>
      </c>
      <c r="AT83" s="21">
        <v>13677</v>
      </c>
      <c r="AU83" s="21">
        <v>518</v>
      </c>
      <c r="AV83" s="21"/>
      <c r="AW83" s="21">
        <v>44319</v>
      </c>
      <c r="AX83" s="19">
        <f t="shared" si="27"/>
        <v>66201</v>
      </c>
      <c r="AY83" s="20"/>
      <c r="AZ83" s="21"/>
      <c r="BA83" s="21">
        <v>41783</v>
      </c>
      <c r="BB83" s="21">
        <v>101987</v>
      </c>
      <c r="BC83" s="21"/>
      <c r="BD83" s="19">
        <f t="shared" si="28"/>
        <v>143770</v>
      </c>
      <c r="BE83" s="20"/>
      <c r="BF83" s="22">
        <v>416788</v>
      </c>
      <c r="BG83" s="20"/>
      <c r="BH83" s="21"/>
      <c r="BI83" s="21"/>
      <c r="BJ83" s="21">
        <v>127474</v>
      </c>
      <c r="BK83" s="21"/>
      <c r="BL83" s="21">
        <v>169654</v>
      </c>
      <c r="BM83" s="21">
        <v>9831</v>
      </c>
      <c r="BN83" s="21"/>
      <c r="BO83" s="21">
        <v>17747</v>
      </c>
      <c r="BP83" s="21"/>
      <c r="BQ83" s="21">
        <v>1210000</v>
      </c>
      <c r="BR83" s="21"/>
      <c r="BS83" s="21"/>
      <c r="BT83" s="19">
        <f t="shared" si="22"/>
        <v>1534706</v>
      </c>
      <c r="BU83" s="20" t="s">
        <v>12</v>
      </c>
      <c r="BV83" s="19">
        <f t="shared" si="20"/>
        <v>2235863</v>
      </c>
      <c r="BW83" s="20" t="s">
        <v>12</v>
      </c>
      <c r="BX83" s="19">
        <f t="shared" si="21"/>
        <v>1206474</v>
      </c>
      <c r="BY83" s="20" t="s">
        <v>12</v>
      </c>
      <c r="BZ83" s="19"/>
      <c r="CA83" s="20" t="s">
        <v>12</v>
      </c>
      <c r="CB83" s="19">
        <f t="shared" si="18"/>
        <v>2990290</v>
      </c>
      <c r="CC83" s="5"/>
      <c r="CD83" s="72">
        <v>2990291</v>
      </c>
      <c r="CE83" s="72"/>
      <c r="CL83" s="5"/>
    </row>
    <row r="84" spans="1:90" x14ac:dyDescent="0.2">
      <c r="A84" s="6">
        <f t="shared" si="16"/>
        <v>1</v>
      </c>
      <c r="B84" s="6" t="s">
        <v>312</v>
      </c>
      <c r="C84" s="19">
        <v>22834</v>
      </c>
      <c r="D84" s="20"/>
      <c r="E84" s="21"/>
      <c r="F84" s="21"/>
      <c r="G84" s="21"/>
      <c r="H84" s="21"/>
      <c r="I84" s="21"/>
      <c r="J84" s="21"/>
      <c r="K84" s="21"/>
      <c r="L84" s="21"/>
      <c r="M84" s="21">
        <v>59496</v>
      </c>
      <c r="N84" s="19">
        <f t="shared" si="17"/>
        <v>59496</v>
      </c>
      <c r="O84" s="20"/>
      <c r="P84" s="21">
        <v>18898</v>
      </c>
      <c r="Q84" s="21"/>
      <c r="R84" s="21"/>
      <c r="S84" s="21"/>
      <c r="T84" s="21"/>
      <c r="U84" s="62">
        <f t="shared" si="23"/>
        <v>18898</v>
      </c>
      <c r="V84" s="20"/>
      <c r="W84" s="21"/>
      <c r="X84" s="21"/>
      <c r="Y84" s="21"/>
      <c r="Z84" s="21"/>
      <c r="AA84" s="21"/>
      <c r="AB84" s="19">
        <f t="shared" si="24"/>
        <v>0</v>
      </c>
      <c r="AC84" s="20"/>
      <c r="AD84" s="19">
        <f t="shared" si="19"/>
        <v>78394</v>
      </c>
      <c r="AE84" s="20"/>
      <c r="AF84" s="21"/>
      <c r="AG84" s="21"/>
      <c r="AH84" s="21"/>
      <c r="AI84" s="21"/>
      <c r="AJ84" s="19">
        <f t="shared" si="25"/>
        <v>0</v>
      </c>
      <c r="AK84" s="20"/>
      <c r="AL84" s="21"/>
      <c r="AM84" s="21"/>
      <c r="AN84" s="21"/>
      <c r="AO84" s="21"/>
      <c r="AP84" s="19">
        <f t="shared" si="26"/>
        <v>0</v>
      </c>
      <c r="AQ84" s="20"/>
      <c r="AR84" s="21">
        <v>40022</v>
      </c>
      <c r="AS84" s="21">
        <v>12961</v>
      </c>
      <c r="AT84" s="21">
        <v>1853</v>
      </c>
      <c r="AU84" s="21"/>
      <c r="AV84" s="21"/>
      <c r="AW84" s="21">
        <v>5745</v>
      </c>
      <c r="AX84" s="19">
        <f t="shared" si="27"/>
        <v>60581</v>
      </c>
      <c r="AY84" s="20"/>
      <c r="AZ84" s="21"/>
      <c r="BA84" s="21"/>
      <c r="BB84" s="21"/>
      <c r="BC84" s="21"/>
      <c r="BD84" s="19">
        <f t="shared" si="28"/>
        <v>0</v>
      </c>
      <c r="BE84" s="20"/>
      <c r="BF84" s="22"/>
      <c r="BG84" s="20"/>
      <c r="BH84" s="21"/>
      <c r="BI84" s="21"/>
      <c r="BJ84" s="21">
        <v>5250</v>
      </c>
      <c r="BK84" s="21"/>
      <c r="BL84" s="21"/>
      <c r="BM84" s="21"/>
      <c r="BN84" s="21"/>
      <c r="BO84" s="21"/>
      <c r="BP84" s="21"/>
      <c r="BQ84" s="21"/>
      <c r="BR84" s="21"/>
      <c r="BS84" s="21">
        <v>1183</v>
      </c>
      <c r="BT84" s="19">
        <f t="shared" si="22"/>
        <v>6433</v>
      </c>
      <c r="BU84" s="20" t="s">
        <v>12</v>
      </c>
      <c r="BV84" s="19">
        <f t="shared" si="20"/>
        <v>67014</v>
      </c>
      <c r="BW84" s="20" t="s">
        <v>12</v>
      </c>
      <c r="BX84" s="19">
        <f t="shared" si="21"/>
        <v>11380</v>
      </c>
      <c r="BY84" s="20" t="s">
        <v>12</v>
      </c>
      <c r="BZ84" s="19"/>
      <c r="CA84" s="20" t="s">
        <v>12</v>
      </c>
      <c r="CB84" s="19">
        <f t="shared" si="18"/>
        <v>34214</v>
      </c>
      <c r="CC84" s="5"/>
      <c r="CD84" s="72"/>
      <c r="CE84" s="72">
        <v>34214</v>
      </c>
      <c r="CK84" s="24"/>
      <c r="CL84" s="5" t="s">
        <v>12</v>
      </c>
    </row>
    <row r="85" spans="1:90" x14ac:dyDescent="0.2">
      <c r="A85" s="6">
        <f t="shared" si="16"/>
        <v>1</v>
      </c>
      <c r="B85" s="6" t="s">
        <v>314</v>
      </c>
      <c r="C85" s="19">
        <v>28846.49</v>
      </c>
      <c r="D85" s="20"/>
      <c r="E85" s="21"/>
      <c r="F85" s="21"/>
      <c r="G85" s="21">
        <v>1019.39</v>
      </c>
      <c r="H85" s="21"/>
      <c r="I85" s="21"/>
      <c r="J85" s="21"/>
      <c r="K85" s="21"/>
      <c r="L85" s="21"/>
      <c r="M85" s="21">
        <v>7782.7</v>
      </c>
      <c r="N85" s="19">
        <f t="shared" si="17"/>
        <v>8802.09</v>
      </c>
      <c r="O85" s="20"/>
      <c r="P85" s="21">
        <v>24909.05</v>
      </c>
      <c r="Q85" s="21"/>
      <c r="R85" s="21"/>
      <c r="S85" s="21"/>
      <c r="T85" s="21"/>
      <c r="U85" s="62">
        <f t="shared" si="23"/>
        <v>24909.05</v>
      </c>
      <c r="V85" s="20"/>
      <c r="W85" s="21"/>
      <c r="X85" s="21"/>
      <c r="Y85" s="21"/>
      <c r="Z85" s="21"/>
      <c r="AA85" s="21"/>
      <c r="AB85" s="19">
        <f t="shared" si="24"/>
        <v>0</v>
      </c>
      <c r="AC85" s="20"/>
      <c r="AD85" s="19">
        <f t="shared" si="19"/>
        <v>33711.14</v>
      </c>
      <c r="AE85" s="20"/>
      <c r="AF85" s="21"/>
      <c r="AG85" s="21"/>
      <c r="AH85" s="21"/>
      <c r="AI85" s="21"/>
      <c r="AJ85" s="19">
        <f t="shared" si="25"/>
        <v>0</v>
      </c>
      <c r="AK85" s="20"/>
      <c r="AL85" s="21"/>
      <c r="AM85" s="21"/>
      <c r="AN85" s="21"/>
      <c r="AO85" s="21"/>
      <c r="AP85" s="19">
        <f t="shared" si="26"/>
        <v>0</v>
      </c>
      <c r="AQ85" s="20"/>
      <c r="AR85" s="21"/>
      <c r="AS85" s="21">
        <v>1530.22</v>
      </c>
      <c r="AT85" s="21">
        <v>1020</v>
      </c>
      <c r="AU85" s="21">
        <v>1400</v>
      </c>
      <c r="AV85" s="21"/>
      <c r="AW85" s="21">
        <v>5848.38</v>
      </c>
      <c r="AX85" s="19">
        <f t="shared" si="27"/>
        <v>9798.6</v>
      </c>
      <c r="AY85" s="20"/>
      <c r="AZ85" s="21">
        <v>1900</v>
      </c>
      <c r="BA85" s="21">
        <v>6676.33</v>
      </c>
      <c r="BB85" s="21">
        <v>584.48</v>
      </c>
      <c r="BC85" s="21">
        <v>749.3</v>
      </c>
      <c r="BD85" s="19">
        <f t="shared" si="28"/>
        <v>9910.1099999999988</v>
      </c>
      <c r="BE85" s="20"/>
      <c r="BF85" s="85">
        <v>0</v>
      </c>
      <c r="BG85" s="20"/>
      <c r="BH85" s="21"/>
      <c r="BI85" s="21"/>
      <c r="BJ85" s="21">
        <v>6457.57</v>
      </c>
      <c r="BK85" s="21"/>
      <c r="BL85" s="21"/>
      <c r="BM85" s="21"/>
      <c r="BN85" s="21"/>
      <c r="BO85" s="21"/>
      <c r="BP85" s="21"/>
      <c r="BQ85" s="21"/>
      <c r="BR85" s="21"/>
      <c r="BS85" s="21"/>
      <c r="BT85" s="19">
        <f t="shared" si="22"/>
        <v>6457.57</v>
      </c>
      <c r="BU85" s="20" t="s">
        <v>12</v>
      </c>
      <c r="BV85" s="19">
        <f t="shared" si="20"/>
        <v>26166.28</v>
      </c>
      <c r="BW85" s="20" t="s">
        <v>12</v>
      </c>
      <c r="BX85" s="19">
        <f t="shared" si="21"/>
        <v>7544.8600000000006</v>
      </c>
      <c r="BY85" s="20" t="s">
        <v>12</v>
      </c>
      <c r="BZ85" s="19"/>
      <c r="CA85" s="20" t="s">
        <v>12</v>
      </c>
      <c r="CB85" s="19">
        <f t="shared" si="18"/>
        <v>36391.350000000006</v>
      </c>
      <c r="CC85" s="5"/>
      <c r="CD85" s="72"/>
      <c r="CE85" s="72"/>
    </row>
    <row r="86" spans="1:90" x14ac:dyDescent="0.2">
      <c r="A86" s="6">
        <f t="shared" si="16"/>
        <v>1</v>
      </c>
      <c r="B86" s="6" t="s">
        <v>315</v>
      </c>
      <c r="C86" s="19"/>
      <c r="D86" s="20"/>
      <c r="E86" s="21"/>
      <c r="F86" s="21"/>
      <c r="G86" s="21"/>
      <c r="H86" s="21">
        <v>142195.54</v>
      </c>
      <c r="I86" s="21"/>
      <c r="J86" s="21"/>
      <c r="K86" s="21"/>
      <c r="L86" s="21"/>
      <c r="M86" s="21">
        <v>11533.1</v>
      </c>
      <c r="N86" s="19">
        <f t="shared" si="17"/>
        <v>153728.64000000001</v>
      </c>
      <c r="O86" s="20"/>
      <c r="P86" s="21">
        <v>91645.09</v>
      </c>
      <c r="Q86" s="21">
        <v>43616.83</v>
      </c>
      <c r="R86" s="21">
        <v>78591.75</v>
      </c>
      <c r="S86" s="21"/>
      <c r="T86" s="21">
        <v>101324.19</v>
      </c>
      <c r="U86" s="62">
        <f t="shared" si="23"/>
        <v>315177.86</v>
      </c>
      <c r="V86" s="20"/>
      <c r="W86" s="21"/>
      <c r="X86" s="21"/>
      <c r="Y86" s="21"/>
      <c r="Z86" s="21"/>
      <c r="AA86" s="21"/>
      <c r="AB86" s="19">
        <f t="shared" si="24"/>
        <v>0</v>
      </c>
      <c r="AC86" s="20"/>
      <c r="AD86" s="19">
        <f t="shared" si="19"/>
        <v>468906.5</v>
      </c>
      <c r="AE86" s="20"/>
      <c r="AF86" s="21"/>
      <c r="AG86" s="21">
        <v>42500</v>
      </c>
      <c r="AH86" s="21"/>
      <c r="AI86" s="21"/>
      <c r="AJ86" s="19">
        <f t="shared" si="25"/>
        <v>42500</v>
      </c>
      <c r="AK86" s="20"/>
      <c r="AL86" s="21">
        <v>131000</v>
      </c>
      <c r="AM86" s="21">
        <v>4800</v>
      </c>
      <c r="AN86" s="21"/>
      <c r="AO86" s="21">
        <v>1979.11</v>
      </c>
      <c r="AP86" s="19">
        <f t="shared" si="26"/>
        <v>137779.10999999999</v>
      </c>
      <c r="AQ86" s="20"/>
      <c r="AR86" s="21">
        <v>61771</v>
      </c>
      <c r="AS86" s="21">
        <v>7598</v>
      </c>
      <c r="AT86" s="21">
        <v>2722</v>
      </c>
      <c r="AU86" s="21">
        <v>4000</v>
      </c>
      <c r="AV86" s="21"/>
      <c r="AW86" s="21">
        <v>76850.37</v>
      </c>
      <c r="AX86" s="19">
        <f t="shared" si="27"/>
        <v>152941.37</v>
      </c>
      <c r="AY86" s="20"/>
      <c r="AZ86" s="21"/>
      <c r="BA86" s="21">
        <v>35287.480000000003</v>
      </c>
      <c r="BB86" s="21">
        <v>18744.75</v>
      </c>
      <c r="BC86" s="21">
        <v>11775.86</v>
      </c>
      <c r="BD86" s="19">
        <f t="shared" si="28"/>
        <v>65808.09</v>
      </c>
      <c r="BE86" s="20"/>
      <c r="BF86" s="22">
        <v>43827.33</v>
      </c>
      <c r="BG86" s="20"/>
      <c r="BH86" s="21"/>
      <c r="BI86" s="21"/>
      <c r="BJ86" s="21">
        <v>1718.99</v>
      </c>
      <c r="BK86" s="21"/>
      <c r="BL86" s="21">
        <v>15333.68</v>
      </c>
      <c r="BM86" s="21"/>
      <c r="BN86" s="21"/>
      <c r="BO86" s="21"/>
      <c r="BP86" s="21"/>
      <c r="BQ86" s="21"/>
      <c r="BR86" s="21"/>
      <c r="BS86" s="21">
        <v>8997.93</v>
      </c>
      <c r="BT86" s="19">
        <f t="shared" si="22"/>
        <v>26050.600000000002</v>
      </c>
      <c r="BU86" s="20" t="s">
        <v>12</v>
      </c>
      <c r="BV86" s="19">
        <f t="shared" si="20"/>
        <v>468906.5</v>
      </c>
      <c r="BW86" s="20" t="s">
        <v>12</v>
      </c>
      <c r="BX86" s="19">
        <f t="shared" si="21"/>
        <v>0</v>
      </c>
      <c r="BY86" s="20" t="s">
        <v>12</v>
      </c>
      <c r="BZ86" s="19"/>
      <c r="CA86" s="20" t="s">
        <v>12</v>
      </c>
      <c r="CB86" s="19">
        <f t="shared" si="18"/>
        <v>0</v>
      </c>
      <c r="CC86" s="5"/>
      <c r="CD86" s="72"/>
      <c r="CE86" s="72"/>
    </row>
    <row r="87" spans="1:90" x14ac:dyDescent="0.2">
      <c r="A87" s="6">
        <f t="shared" si="16"/>
        <v>1</v>
      </c>
      <c r="B87" s="6" t="s">
        <v>316</v>
      </c>
      <c r="C87" s="19">
        <v>53264</v>
      </c>
      <c r="D87" s="20"/>
      <c r="E87" s="21">
        <v>25675</v>
      </c>
      <c r="F87" s="21"/>
      <c r="G87" s="21"/>
      <c r="H87" s="21"/>
      <c r="I87" s="21"/>
      <c r="J87" s="21"/>
      <c r="K87" s="21"/>
      <c r="L87" s="21"/>
      <c r="M87" s="21">
        <v>12713</v>
      </c>
      <c r="N87" s="19">
        <f t="shared" si="17"/>
        <v>38388</v>
      </c>
      <c r="O87" s="20"/>
      <c r="P87" s="21">
        <v>7822</v>
      </c>
      <c r="Q87" s="21">
        <v>1970</v>
      </c>
      <c r="R87" s="21">
        <v>5745</v>
      </c>
      <c r="S87" s="21">
        <v>4015</v>
      </c>
      <c r="T87" s="21"/>
      <c r="U87" s="62">
        <f t="shared" si="23"/>
        <v>19552</v>
      </c>
      <c r="V87" s="20"/>
      <c r="W87" s="21"/>
      <c r="X87" s="21"/>
      <c r="Y87" s="21"/>
      <c r="Z87" s="21"/>
      <c r="AA87" s="21"/>
      <c r="AB87" s="19">
        <f t="shared" si="24"/>
        <v>0</v>
      </c>
      <c r="AC87" s="20"/>
      <c r="AD87" s="19">
        <f t="shared" si="19"/>
        <v>57940</v>
      </c>
      <c r="AE87" s="20"/>
      <c r="AF87" s="21"/>
      <c r="AG87" s="21"/>
      <c r="AH87" s="21"/>
      <c r="AI87" s="21"/>
      <c r="AJ87" s="19">
        <f t="shared" si="25"/>
        <v>0</v>
      </c>
      <c r="AK87" s="20"/>
      <c r="AL87" s="21"/>
      <c r="AM87" s="21"/>
      <c r="AN87" s="21"/>
      <c r="AO87" s="21"/>
      <c r="AP87" s="19">
        <f t="shared" si="26"/>
        <v>0</v>
      </c>
      <c r="AQ87" s="20"/>
      <c r="AR87" s="21"/>
      <c r="AS87" s="21">
        <v>1778</v>
      </c>
      <c r="AT87" s="21"/>
      <c r="AU87" s="21">
        <v>1170</v>
      </c>
      <c r="AV87" s="21"/>
      <c r="AW87" s="21"/>
      <c r="AX87" s="19">
        <f t="shared" si="27"/>
        <v>2948</v>
      </c>
      <c r="AY87" s="20"/>
      <c r="AZ87" s="21"/>
      <c r="BA87" s="21"/>
      <c r="BB87" s="21">
        <v>5126</v>
      </c>
      <c r="BC87" s="21"/>
      <c r="BD87" s="19">
        <f t="shared" si="28"/>
        <v>5126</v>
      </c>
      <c r="BE87" s="20"/>
      <c r="BF87" s="22">
        <v>16986</v>
      </c>
      <c r="BG87" s="20"/>
      <c r="BH87" s="21"/>
      <c r="BI87" s="21"/>
      <c r="BJ87" s="21"/>
      <c r="BK87" s="21">
        <v>7737</v>
      </c>
      <c r="BL87" s="21"/>
      <c r="BM87" s="21"/>
      <c r="BN87" s="21"/>
      <c r="BO87" s="21"/>
      <c r="BP87" s="21"/>
      <c r="BQ87" s="21"/>
      <c r="BR87" s="21"/>
      <c r="BS87" s="21">
        <v>13586</v>
      </c>
      <c r="BT87" s="19">
        <f t="shared" si="22"/>
        <v>21323</v>
      </c>
      <c r="BU87" s="20" t="s">
        <v>12</v>
      </c>
      <c r="BV87" s="19">
        <f t="shared" si="20"/>
        <v>46383</v>
      </c>
      <c r="BW87" s="20" t="s">
        <v>12</v>
      </c>
      <c r="BX87" s="19">
        <f t="shared" si="21"/>
        <v>11557</v>
      </c>
      <c r="BY87" s="20" t="s">
        <v>12</v>
      </c>
      <c r="BZ87" s="19"/>
      <c r="CA87" s="20" t="s">
        <v>12</v>
      </c>
      <c r="CB87" s="19">
        <f t="shared" si="18"/>
        <v>64821</v>
      </c>
      <c r="CC87" s="5"/>
      <c r="CD87" s="72">
        <v>35000</v>
      </c>
      <c r="CE87" s="72">
        <v>29822</v>
      </c>
    </row>
    <row r="88" spans="1:90" x14ac:dyDescent="0.2">
      <c r="A88" s="6">
        <f t="shared" si="16"/>
        <v>1</v>
      </c>
      <c r="B88" s="6" t="s">
        <v>317</v>
      </c>
      <c r="C88" s="19">
        <v>0</v>
      </c>
      <c r="D88" s="20"/>
      <c r="E88" s="21"/>
      <c r="F88" s="21"/>
      <c r="G88" s="21">
        <v>190</v>
      </c>
      <c r="H88" s="21"/>
      <c r="I88" s="21"/>
      <c r="J88" s="21"/>
      <c r="K88" s="21"/>
      <c r="L88" s="21"/>
      <c r="M88" s="21">
        <v>14027</v>
      </c>
      <c r="N88" s="19">
        <f t="shared" si="17"/>
        <v>14217</v>
      </c>
      <c r="O88" s="20"/>
      <c r="P88" s="21">
        <v>82048</v>
      </c>
      <c r="Q88" s="21"/>
      <c r="R88" s="21"/>
      <c r="S88" s="21"/>
      <c r="T88" s="21"/>
      <c r="U88" s="62">
        <f t="shared" si="23"/>
        <v>82048</v>
      </c>
      <c r="V88" s="20"/>
      <c r="W88" s="21"/>
      <c r="X88" s="21"/>
      <c r="Y88" s="21"/>
      <c r="Z88" s="21"/>
      <c r="AA88" s="21"/>
      <c r="AB88" s="19">
        <f t="shared" si="24"/>
        <v>0</v>
      </c>
      <c r="AC88" s="20"/>
      <c r="AD88" s="19">
        <f t="shared" si="19"/>
        <v>96265</v>
      </c>
      <c r="AE88" s="20"/>
      <c r="AF88" s="21"/>
      <c r="AG88" s="21"/>
      <c r="AH88" s="21"/>
      <c r="AI88" s="21"/>
      <c r="AJ88" s="19">
        <f t="shared" si="25"/>
        <v>0</v>
      </c>
      <c r="AK88" s="20"/>
      <c r="AL88" s="21"/>
      <c r="AM88" s="21"/>
      <c r="AN88" s="21"/>
      <c r="AO88" s="21"/>
      <c r="AP88" s="19">
        <f t="shared" si="26"/>
        <v>0</v>
      </c>
      <c r="AQ88" s="20"/>
      <c r="AR88" s="21">
        <v>20116</v>
      </c>
      <c r="AS88" s="21">
        <v>3000</v>
      </c>
      <c r="AT88" s="21">
        <v>431</v>
      </c>
      <c r="AU88" s="21"/>
      <c r="AV88" s="21"/>
      <c r="AW88" s="21"/>
      <c r="AX88" s="19">
        <f t="shared" si="27"/>
        <v>23547</v>
      </c>
      <c r="AY88" s="20"/>
      <c r="AZ88" s="21">
        <v>1000</v>
      </c>
      <c r="BA88" s="21"/>
      <c r="BB88" s="21">
        <v>3318</v>
      </c>
      <c r="BC88" s="21"/>
      <c r="BD88" s="19">
        <f t="shared" si="28"/>
        <v>4318</v>
      </c>
      <c r="BE88" s="20"/>
      <c r="BF88" s="22">
        <v>5000</v>
      </c>
      <c r="BG88" s="20"/>
      <c r="BH88" s="21"/>
      <c r="BI88" s="21"/>
      <c r="BJ88" s="21">
        <v>20186</v>
      </c>
      <c r="BK88" s="21">
        <v>2800</v>
      </c>
      <c r="BL88" s="21">
        <v>1500</v>
      </c>
      <c r="BM88" s="21"/>
      <c r="BN88" s="21"/>
      <c r="BO88" s="21"/>
      <c r="BP88" s="21"/>
      <c r="BQ88" s="21"/>
      <c r="BR88" s="21"/>
      <c r="BS88" s="21"/>
      <c r="BT88" s="19">
        <f t="shared" si="22"/>
        <v>24486</v>
      </c>
      <c r="BU88" s="20" t="s">
        <v>12</v>
      </c>
      <c r="BV88" s="19">
        <f t="shared" si="20"/>
        <v>57351</v>
      </c>
      <c r="BW88" s="20" t="s">
        <v>12</v>
      </c>
      <c r="BX88" s="19">
        <f t="shared" si="21"/>
        <v>38914</v>
      </c>
      <c r="BY88" s="20" t="s">
        <v>12</v>
      </c>
      <c r="BZ88" s="19"/>
      <c r="CA88" s="20" t="s">
        <v>12</v>
      </c>
      <c r="CB88" s="19">
        <f t="shared" si="18"/>
        <v>38914</v>
      </c>
      <c r="CC88" s="5"/>
      <c r="CD88" s="72"/>
      <c r="CE88" s="72"/>
    </row>
    <row r="89" spans="1:90" x14ac:dyDescent="0.2">
      <c r="A89" s="6">
        <f t="shared" si="16"/>
        <v>1</v>
      </c>
      <c r="B89" s="6" t="s">
        <v>318</v>
      </c>
      <c r="C89" s="19"/>
      <c r="D89" s="20"/>
      <c r="E89" s="21">
        <v>8285</v>
      </c>
      <c r="F89" s="21">
        <v>10829</v>
      </c>
      <c r="G89" s="21"/>
      <c r="H89" s="21"/>
      <c r="I89" s="21"/>
      <c r="J89" s="21"/>
      <c r="K89" s="21"/>
      <c r="L89" s="21"/>
      <c r="M89" s="21"/>
      <c r="N89" s="19">
        <f t="shared" si="17"/>
        <v>19114</v>
      </c>
      <c r="O89" s="20"/>
      <c r="P89" s="21">
        <v>2887</v>
      </c>
      <c r="Q89" s="21"/>
      <c r="R89" s="21"/>
      <c r="S89" s="21"/>
      <c r="T89" s="21"/>
      <c r="U89" s="62">
        <f t="shared" si="23"/>
        <v>2887</v>
      </c>
      <c r="V89" s="20"/>
      <c r="W89" s="21"/>
      <c r="X89" s="21"/>
      <c r="Y89" s="21"/>
      <c r="Z89" s="21"/>
      <c r="AA89" s="21"/>
      <c r="AB89" s="19">
        <f t="shared" si="24"/>
        <v>0</v>
      </c>
      <c r="AC89" s="20"/>
      <c r="AD89" s="19">
        <f t="shared" si="19"/>
        <v>22001</v>
      </c>
      <c r="AE89" s="20"/>
      <c r="AF89" s="21"/>
      <c r="AG89" s="21"/>
      <c r="AH89" s="21"/>
      <c r="AI89" s="21"/>
      <c r="AJ89" s="19">
        <f t="shared" si="25"/>
        <v>0</v>
      </c>
      <c r="AK89" s="20"/>
      <c r="AL89" s="21"/>
      <c r="AM89" s="21"/>
      <c r="AN89" s="21"/>
      <c r="AO89" s="21"/>
      <c r="AP89" s="19">
        <f t="shared" si="26"/>
        <v>0</v>
      </c>
      <c r="AQ89" s="20"/>
      <c r="AR89" s="21"/>
      <c r="AS89" s="21"/>
      <c r="AT89" s="21"/>
      <c r="AU89" s="21"/>
      <c r="AV89" s="21"/>
      <c r="AW89" s="21">
        <v>10614</v>
      </c>
      <c r="AX89" s="19">
        <f t="shared" si="27"/>
        <v>10614</v>
      </c>
      <c r="AY89" s="20"/>
      <c r="AZ89" s="21"/>
      <c r="BA89" s="21"/>
      <c r="BB89" s="21">
        <v>775</v>
      </c>
      <c r="BC89" s="21"/>
      <c r="BD89" s="19">
        <f t="shared" si="28"/>
        <v>775</v>
      </c>
      <c r="BE89" s="20"/>
      <c r="BF89" s="22">
        <v>853</v>
      </c>
      <c r="BG89" s="20"/>
      <c r="BH89" s="21"/>
      <c r="BI89" s="21"/>
      <c r="BJ89" s="21">
        <v>2125</v>
      </c>
      <c r="BK89" s="21">
        <v>250</v>
      </c>
      <c r="BL89" s="21"/>
      <c r="BM89" s="21"/>
      <c r="BN89" s="21"/>
      <c r="BO89" s="21"/>
      <c r="BP89" s="21"/>
      <c r="BQ89" s="21"/>
      <c r="BR89" s="21"/>
      <c r="BS89" s="21">
        <v>1794</v>
      </c>
      <c r="BT89" s="19">
        <f t="shared" si="22"/>
        <v>4169</v>
      </c>
      <c r="BU89" s="20" t="s">
        <v>12</v>
      </c>
      <c r="BV89" s="19">
        <f t="shared" si="20"/>
        <v>16411</v>
      </c>
      <c r="BW89" s="20" t="s">
        <v>12</v>
      </c>
      <c r="BX89" s="19">
        <f t="shared" si="21"/>
        <v>5590</v>
      </c>
      <c r="BY89" s="20" t="s">
        <v>12</v>
      </c>
      <c r="BZ89" s="19"/>
      <c r="CA89" s="20" t="s">
        <v>12</v>
      </c>
      <c r="CB89" s="19">
        <f t="shared" si="18"/>
        <v>5590</v>
      </c>
      <c r="CC89" s="5"/>
      <c r="CD89" s="72"/>
      <c r="CE89" s="72"/>
    </row>
    <row r="90" spans="1:90" x14ac:dyDescent="0.2">
      <c r="A90" s="6">
        <f t="shared" si="16"/>
        <v>1</v>
      </c>
      <c r="B90" s="6" t="s">
        <v>319</v>
      </c>
      <c r="C90" s="19">
        <v>0</v>
      </c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19">
        <f t="shared" si="17"/>
        <v>0</v>
      </c>
      <c r="O90" s="20"/>
      <c r="P90" s="21">
        <v>28668.89</v>
      </c>
      <c r="Q90" s="21"/>
      <c r="R90" s="21">
        <v>23694.62</v>
      </c>
      <c r="S90" s="21"/>
      <c r="T90" s="21"/>
      <c r="U90" s="62">
        <f t="shared" si="23"/>
        <v>52363.509999999995</v>
      </c>
      <c r="V90" s="20"/>
      <c r="W90" s="21"/>
      <c r="X90" s="21"/>
      <c r="Y90" s="21"/>
      <c r="Z90" s="21"/>
      <c r="AA90" s="21"/>
      <c r="AB90" s="19">
        <f t="shared" si="24"/>
        <v>0</v>
      </c>
      <c r="AC90" s="20"/>
      <c r="AD90" s="19">
        <f t="shared" si="19"/>
        <v>52363.509999999995</v>
      </c>
      <c r="AE90" s="20"/>
      <c r="AF90" s="21"/>
      <c r="AG90" s="21"/>
      <c r="AH90" s="21"/>
      <c r="AI90" s="21"/>
      <c r="AJ90" s="19">
        <f t="shared" si="25"/>
        <v>0</v>
      </c>
      <c r="AK90" s="20"/>
      <c r="AL90" s="21"/>
      <c r="AM90" s="21"/>
      <c r="AN90" s="21"/>
      <c r="AO90" s="21"/>
      <c r="AP90" s="19">
        <f t="shared" si="26"/>
        <v>0</v>
      </c>
      <c r="AQ90" s="20"/>
      <c r="AR90" s="21">
        <v>13248.1</v>
      </c>
      <c r="AS90" s="21">
        <v>4328.5</v>
      </c>
      <c r="AT90" s="21"/>
      <c r="AU90" s="21"/>
      <c r="AV90" s="21"/>
      <c r="AW90" s="21">
        <v>9646.67</v>
      </c>
      <c r="AX90" s="19">
        <f t="shared" si="27"/>
        <v>27223.269999999997</v>
      </c>
      <c r="AY90" s="20"/>
      <c r="AZ90" s="21"/>
      <c r="BA90" s="21"/>
      <c r="BB90" s="21"/>
      <c r="BC90" s="21">
        <v>1374.04</v>
      </c>
      <c r="BD90" s="19">
        <f t="shared" si="28"/>
        <v>1374.04</v>
      </c>
      <c r="BE90" s="20"/>
      <c r="BF90" s="22"/>
      <c r="BG90" s="20"/>
      <c r="BH90" s="21"/>
      <c r="BI90" s="21"/>
      <c r="BJ90" s="21">
        <v>6086.82</v>
      </c>
      <c r="BK90" s="21"/>
      <c r="BL90" s="21"/>
      <c r="BM90" s="21"/>
      <c r="BN90" s="21"/>
      <c r="BO90" s="21"/>
      <c r="BP90" s="21"/>
      <c r="BQ90" s="21"/>
      <c r="BR90" s="21"/>
      <c r="BS90" s="21">
        <v>1216.5</v>
      </c>
      <c r="BT90" s="19">
        <f t="shared" si="22"/>
        <v>7303.32</v>
      </c>
      <c r="BU90" s="20" t="s">
        <v>12</v>
      </c>
      <c r="BV90" s="19">
        <f t="shared" si="20"/>
        <v>35900.629999999997</v>
      </c>
      <c r="BW90" s="20" t="s">
        <v>12</v>
      </c>
      <c r="BX90" s="19">
        <f t="shared" si="21"/>
        <v>16462.879999999997</v>
      </c>
      <c r="BY90" s="20" t="s">
        <v>12</v>
      </c>
      <c r="BZ90" s="19"/>
      <c r="CA90" s="20" t="s">
        <v>12</v>
      </c>
      <c r="CB90" s="19">
        <f t="shared" si="18"/>
        <v>16462.879999999997</v>
      </c>
      <c r="CC90" s="5"/>
      <c r="CD90" s="72"/>
      <c r="CE90" s="72">
        <v>16463</v>
      </c>
    </row>
    <row r="91" spans="1:90" x14ac:dyDescent="0.2">
      <c r="A91" s="6">
        <f t="shared" si="16"/>
        <v>0</v>
      </c>
      <c r="B91" s="6" t="s">
        <v>320</v>
      </c>
      <c r="C91" s="19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19">
        <f t="shared" si="17"/>
        <v>0</v>
      </c>
      <c r="O91" s="20"/>
      <c r="P91" s="21"/>
      <c r="Q91" s="21"/>
      <c r="R91" s="21"/>
      <c r="S91" s="21"/>
      <c r="T91" s="21"/>
      <c r="U91" s="62">
        <f t="shared" si="23"/>
        <v>0</v>
      </c>
      <c r="V91" s="20"/>
      <c r="W91" s="21"/>
      <c r="X91" s="21"/>
      <c r="Y91" s="21"/>
      <c r="Z91" s="21"/>
      <c r="AA91" s="21"/>
      <c r="AB91" s="19">
        <f t="shared" si="24"/>
        <v>0</v>
      </c>
      <c r="AC91" s="20"/>
      <c r="AD91" s="19">
        <f t="shared" si="19"/>
        <v>0</v>
      </c>
      <c r="AE91" s="20"/>
      <c r="AF91" s="21"/>
      <c r="AG91" s="21"/>
      <c r="AH91" s="21"/>
      <c r="AI91" s="21"/>
      <c r="AJ91" s="19">
        <f t="shared" si="25"/>
        <v>0</v>
      </c>
      <c r="AK91" s="20"/>
      <c r="AL91" s="21"/>
      <c r="AM91" s="21"/>
      <c r="AN91" s="21"/>
      <c r="AO91" s="21"/>
      <c r="AP91" s="19">
        <f t="shared" si="26"/>
        <v>0</v>
      </c>
      <c r="AQ91" s="20"/>
      <c r="AR91" s="21"/>
      <c r="AS91" s="21"/>
      <c r="AT91" s="21"/>
      <c r="AU91" s="21"/>
      <c r="AV91" s="21"/>
      <c r="AW91" s="21"/>
      <c r="AX91" s="19">
        <f t="shared" si="27"/>
        <v>0</v>
      </c>
      <c r="AY91" s="20"/>
      <c r="AZ91" s="21"/>
      <c r="BA91" s="21"/>
      <c r="BB91" s="21"/>
      <c r="BC91" s="21"/>
      <c r="BD91" s="19">
        <f t="shared" si="28"/>
        <v>0</v>
      </c>
      <c r="BE91" s="20"/>
      <c r="BF91" s="22"/>
      <c r="BG91" s="20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19">
        <f t="shared" si="22"/>
        <v>0</v>
      </c>
      <c r="BU91" s="20" t="s">
        <v>12</v>
      </c>
      <c r="BV91" s="19">
        <f t="shared" si="20"/>
        <v>0</v>
      </c>
      <c r="BW91" s="20" t="s">
        <v>12</v>
      </c>
      <c r="BX91" s="19">
        <f t="shared" si="21"/>
        <v>0</v>
      </c>
      <c r="BY91" s="20" t="s">
        <v>12</v>
      </c>
      <c r="BZ91" s="19"/>
      <c r="CA91" s="20" t="s">
        <v>12</v>
      </c>
      <c r="CB91" s="19">
        <f t="shared" si="18"/>
        <v>0</v>
      </c>
      <c r="CC91" s="5"/>
      <c r="CD91" s="72"/>
      <c r="CE91" s="72"/>
    </row>
    <row r="92" spans="1:90" x14ac:dyDescent="0.2">
      <c r="A92" s="6">
        <f t="shared" si="16"/>
        <v>1</v>
      </c>
      <c r="B92" s="6" t="s">
        <v>321</v>
      </c>
      <c r="C92" s="19">
        <v>8470</v>
      </c>
      <c r="D92" s="20"/>
      <c r="E92" s="21">
        <v>16444</v>
      </c>
      <c r="F92" s="21">
        <v>756</v>
      </c>
      <c r="G92" s="21">
        <v>4</v>
      </c>
      <c r="H92" s="21"/>
      <c r="I92" s="21"/>
      <c r="J92" s="21"/>
      <c r="K92" s="21"/>
      <c r="L92" s="21"/>
      <c r="M92" s="21"/>
      <c r="N92" s="19">
        <f t="shared" si="17"/>
        <v>17204</v>
      </c>
      <c r="O92" s="20"/>
      <c r="P92" s="21">
        <v>15979</v>
      </c>
      <c r="Q92" s="21"/>
      <c r="R92" s="21"/>
      <c r="S92" s="21"/>
      <c r="T92" s="21"/>
      <c r="U92" s="62">
        <f t="shared" si="23"/>
        <v>15979</v>
      </c>
      <c r="V92" s="20"/>
      <c r="W92" s="21"/>
      <c r="X92" s="21"/>
      <c r="Y92" s="21"/>
      <c r="Z92" s="21"/>
      <c r="AA92" s="21"/>
      <c r="AB92" s="19">
        <f t="shared" si="24"/>
        <v>0</v>
      </c>
      <c r="AC92" s="20"/>
      <c r="AD92" s="19">
        <f t="shared" si="19"/>
        <v>33183</v>
      </c>
      <c r="AE92" s="20"/>
      <c r="AF92" s="21"/>
      <c r="AG92" s="21"/>
      <c r="AH92" s="21"/>
      <c r="AI92" s="21"/>
      <c r="AJ92" s="19">
        <f t="shared" si="25"/>
        <v>0</v>
      </c>
      <c r="AK92" s="20"/>
      <c r="AL92" s="21"/>
      <c r="AM92" s="21"/>
      <c r="AN92" s="21"/>
      <c r="AO92" s="21"/>
      <c r="AP92" s="19">
        <f t="shared" si="26"/>
        <v>0</v>
      </c>
      <c r="AQ92" s="20"/>
      <c r="AR92" s="21"/>
      <c r="AS92" s="21"/>
      <c r="AT92" s="21">
        <v>5613</v>
      </c>
      <c r="AU92" s="21">
        <v>5613</v>
      </c>
      <c r="AV92" s="21"/>
      <c r="AW92" s="21">
        <v>1233</v>
      </c>
      <c r="AX92" s="19">
        <f t="shared" si="27"/>
        <v>12459</v>
      </c>
      <c r="AY92" s="20"/>
      <c r="AZ92" s="21"/>
      <c r="BA92" s="21">
        <v>972</v>
      </c>
      <c r="BB92" s="21">
        <v>9550</v>
      </c>
      <c r="BC92" s="21"/>
      <c r="BD92" s="19">
        <f t="shared" si="28"/>
        <v>10522</v>
      </c>
      <c r="BE92" s="20"/>
      <c r="BF92" s="22">
        <v>3252</v>
      </c>
      <c r="BG92" s="20"/>
      <c r="BH92" s="21"/>
      <c r="BI92" s="21"/>
      <c r="BJ92" s="21">
        <v>3280</v>
      </c>
      <c r="BK92" s="21">
        <v>255</v>
      </c>
      <c r="BL92" s="21"/>
      <c r="BM92" s="21"/>
      <c r="BN92" s="21"/>
      <c r="BO92" s="21"/>
      <c r="BP92" s="21"/>
      <c r="BQ92" s="21"/>
      <c r="BR92" s="21"/>
      <c r="BS92" s="21"/>
      <c r="BT92" s="19">
        <f t="shared" si="22"/>
        <v>3535</v>
      </c>
      <c r="BU92" s="20" t="s">
        <v>12</v>
      </c>
      <c r="BV92" s="19">
        <f t="shared" si="20"/>
        <v>29768</v>
      </c>
      <c r="BW92" s="20" t="s">
        <v>12</v>
      </c>
      <c r="BX92" s="19">
        <f t="shared" si="21"/>
        <v>3415</v>
      </c>
      <c r="BY92" s="20" t="s">
        <v>12</v>
      </c>
      <c r="BZ92" s="19"/>
      <c r="CA92" s="20" t="s">
        <v>12</v>
      </c>
      <c r="CB92" s="19">
        <f t="shared" si="18"/>
        <v>11885</v>
      </c>
      <c r="CC92" s="5"/>
      <c r="CD92" s="72"/>
      <c r="CE92" s="72"/>
    </row>
    <row r="93" spans="1:90" x14ac:dyDescent="0.2">
      <c r="A93" s="6">
        <f t="shared" si="16"/>
        <v>1</v>
      </c>
      <c r="B93" s="6" t="s">
        <v>322</v>
      </c>
      <c r="C93" s="19">
        <v>2052137</v>
      </c>
      <c r="D93" s="20"/>
      <c r="E93" s="21"/>
      <c r="F93" s="21"/>
      <c r="G93" s="21">
        <v>545</v>
      </c>
      <c r="H93" s="21">
        <v>6419405</v>
      </c>
      <c r="I93" s="21"/>
      <c r="J93" s="21"/>
      <c r="K93" s="21"/>
      <c r="L93" s="21"/>
      <c r="M93" s="21">
        <v>136464</v>
      </c>
      <c r="N93" s="19">
        <f t="shared" si="17"/>
        <v>6556414</v>
      </c>
      <c r="O93" s="20"/>
      <c r="P93" s="21">
        <v>1842448</v>
      </c>
      <c r="Q93" s="21"/>
      <c r="R93" s="21">
        <v>1062715</v>
      </c>
      <c r="S93" s="21"/>
      <c r="T93" s="21"/>
      <c r="U93" s="62">
        <f t="shared" si="23"/>
        <v>2905163</v>
      </c>
      <c r="V93" s="20"/>
      <c r="W93" s="21"/>
      <c r="X93" s="21"/>
      <c r="Y93" s="21"/>
      <c r="Z93" s="21"/>
      <c r="AA93" s="21">
        <v>83840</v>
      </c>
      <c r="AB93" s="19">
        <f t="shared" si="24"/>
        <v>83840</v>
      </c>
      <c r="AC93" s="20"/>
      <c r="AD93" s="19">
        <f t="shared" si="19"/>
        <v>9545417</v>
      </c>
      <c r="AE93" s="20"/>
      <c r="AF93" s="21"/>
      <c r="AG93" s="21"/>
      <c r="AH93" s="21"/>
      <c r="AI93" s="21">
        <v>573473</v>
      </c>
      <c r="AJ93" s="19">
        <f t="shared" si="25"/>
        <v>573473</v>
      </c>
      <c r="AK93" s="20"/>
      <c r="AL93" s="21">
        <v>2077348</v>
      </c>
      <c r="AM93" s="21">
        <v>993663</v>
      </c>
      <c r="AN93" s="21"/>
      <c r="AO93" s="21">
        <v>238539</v>
      </c>
      <c r="AP93" s="19">
        <f t="shared" si="26"/>
        <v>3309550</v>
      </c>
      <c r="AQ93" s="20"/>
      <c r="AR93" s="21">
        <v>274545</v>
      </c>
      <c r="AS93" s="21">
        <v>292357</v>
      </c>
      <c r="AT93" s="21">
        <v>764476</v>
      </c>
      <c r="AU93" s="21">
        <v>63408</v>
      </c>
      <c r="AV93" s="21"/>
      <c r="AW93" s="21">
        <v>3521016</v>
      </c>
      <c r="AX93" s="19">
        <f t="shared" si="27"/>
        <v>4915802</v>
      </c>
      <c r="AY93" s="20"/>
      <c r="AZ93" s="21">
        <v>683679</v>
      </c>
      <c r="BA93" s="21"/>
      <c r="BB93" s="21">
        <v>465224</v>
      </c>
      <c r="BC93" s="21"/>
      <c r="BD93" s="19">
        <f t="shared" si="28"/>
        <v>1148903</v>
      </c>
      <c r="BE93" s="20"/>
      <c r="BF93" s="22">
        <v>377598</v>
      </c>
      <c r="BG93" s="20"/>
      <c r="BH93" s="21">
        <v>226231</v>
      </c>
      <c r="BI93" s="21"/>
      <c r="BJ93" s="21">
        <v>77008</v>
      </c>
      <c r="BK93" s="21"/>
      <c r="BL93" s="21"/>
      <c r="BM93" s="21"/>
      <c r="BN93" s="21"/>
      <c r="BO93" s="21"/>
      <c r="BP93" s="21"/>
      <c r="BQ93" s="21"/>
      <c r="BR93" s="21"/>
      <c r="BS93" s="21"/>
      <c r="BT93" s="19">
        <f t="shared" si="22"/>
        <v>303239</v>
      </c>
      <c r="BU93" s="20" t="s">
        <v>12</v>
      </c>
      <c r="BV93" s="19">
        <f t="shared" si="20"/>
        <v>10628565</v>
      </c>
      <c r="BW93" s="20" t="s">
        <v>12</v>
      </c>
      <c r="BX93" s="19">
        <f t="shared" si="21"/>
        <v>-1083148</v>
      </c>
      <c r="BY93" s="20" t="s">
        <v>12</v>
      </c>
      <c r="BZ93" s="19">
        <v>-48190</v>
      </c>
      <c r="CA93" s="20" t="s">
        <v>12</v>
      </c>
      <c r="CB93" s="19">
        <f t="shared" si="18"/>
        <v>920799</v>
      </c>
      <c r="CC93" s="5"/>
      <c r="CD93" s="72">
        <v>920799</v>
      </c>
      <c r="CE93" s="72"/>
    </row>
    <row r="94" spans="1:90" x14ac:dyDescent="0.2">
      <c r="A94" s="6">
        <f t="shared" si="16"/>
        <v>1</v>
      </c>
      <c r="B94" s="6" t="s">
        <v>323</v>
      </c>
      <c r="C94" s="19">
        <v>51101.52</v>
      </c>
      <c r="D94" s="20"/>
      <c r="E94" s="21">
        <v>38874.300000000003</v>
      </c>
      <c r="F94" s="21">
        <v>1774.43</v>
      </c>
      <c r="G94" s="21"/>
      <c r="H94" s="21"/>
      <c r="I94" s="21"/>
      <c r="J94" s="21"/>
      <c r="K94" s="21"/>
      <c r="L94" s="21"/>
      <c r="M94" s="21">
        <v>4291.75</v>
      </c>
      <c r="N94" s="19">
        <f t="shared" si="17"/>
        <v>44940.480000000003</v>
      </c>
      <c r="O94" s="20"/>
      <c r="P94" s="21">
        <v>24338.34</v>
      </c>
      <c r="Q94" s="21"/>
      <c r="R94" s="21"/>
      <c r="S94" s="21"/>
      <c r="T94" s="21"/>
      <c r="U94" s="62">
        <f t="shared" si="23"/>
        <v>24338.34</v>
      </c>
      <c r="V94" s="20"/>
      <c r="W94" s="21"/>
      <c r="X94" s="21"/>
      <c r="Y94" s="21"/>
      <c r="Z94" s="21"/>
      <c r="AA94" s="21"/>
      <c r="AB94" s="19">
        <f t="shared" si="24"/>
        <v>0</v>
      </c>
      <c r="AC94" s="20"/>
      <c r="AD94" s="19">
        <f t="shared" si="19"/>
        <v>69278.820000000007</v>
      </c>
      <c r="AE94" s="20"/>
      <c r="AF94" s="21"/>
      <c r="AG94" s="21"/>
      <c r="AH94" s="21"/>
      <c r="AI94" s="21"/>
      <c r="AJ94" s="19">
        <f t="shared" si="25"/>
        <v>0</v>
      </c>
      <c r="AK94" s="20"/>
      <c r="AL94" s="21"/>
      <c r="AM94" s="21"/>
      <c r="AN94" s="21"/>
      <c r="AO94" s="21"/>
      <c r="AP94" s="19">
        <f t="shared" si="26"/>
        <v>0</v>
      </c>
      <c r="AQ94" s="20"/>
      <c r="AR94" s="21"/>
      <c r="AS94" s="21">
        <v>6493.82</v>
      </c>
      <c r="AT94" s="21"/>
      <c r="AU94" s="21">
        <v>810.37</v>
      </c>
      <c r="AV94" s="21"/>
      <c r="AW94" s="21">
        <v>13723.09</v>
      </c>
      <c r="AX94" s="19">
        <f t="shared" si="27"/>
        <v>21027.279999999999</v>
      </c>
      <c r="AY94" s="20"/>
      <c r="AZ94" s="21">
        <v>6000</v>
      </c>
      <c r="BA94" s="21"/>
      <c r="BB94" s="21">
        <v>4291</v>
      </c>
      <c r="BC94" s="21"/>
      <c r="BD94" s="19">
        <f t="shared" si="28"/>
        <v>10291</v>
      </c>
      <c r="BE94" s="20"/>
      <c r="BF94" s="22">
        <v>2291</v>
      </c>
      <c r="BG94" s="20"/>
      <c r="BH94" s="21"/>
      <c r="BI94" s="21"/>
      <c r="BJ94" s="21">
        <v>7496.72</v>
      </c>
      <c r="BK94" s="21"/>
      <c r="BL94" s="21"/>
      <c r="BM94" s="21"/>
      <c r="BN94" s="21"/>
      <c r="BO94" s="21"/>
      <c r="BP94" s="21"/>
      <c r="BQ94" s="21"/>
      <c r="BR94" s="21"/>
      <c r="BS94" s="21">
        <v>3283.53</v>
      </c>
      <c r="BT94" s="19">
        <f t="shared" si="22"/>
        <v>10780.25</v>
      </c>
      <c r="BU94" s="20" t="s">
        <v>12</v>
      </c>
      <c r="BV94" s="19">
        <f t="shared" si="20"/>
        <v>44389.53</v>
      </c>
      <c r="BW94" s="20" t="s">
        <v>12</v>
      </c>
      <c r="BX94" s="19">
        <f t="shared" si="21"/>
        <v>24889.290000000008</v>
      </c>
      <c r="BY94" s="20" t="s">
        <v>12</v>
      </c>
      <c r="BZ94" s="19">
        <v>-546.64</v>
      </c>
      <c r="CA94" s="20" t="s">
        <v>12</v>
      </c>
      <c r="CB94" s="19">
        <f t="shared" si="18"/>
        <v>75444.170000000013</v>
      </c>
      <c r="CC94" s="5"/>
      <c r="CD94" s="72">
        <v>60000</v>
      </c>
      <c r="CE94" s="72">
        <v>15444.17</v>
      </c>
    </row>
    <row r="95" spans="1:90" x14ac:dyDescent="0.2">
      <c r="A95" s="6">
        <f t="shared" si="16"/>
        <v>1</v>
      </c>
      <c r="B95" s="6" t="s">
        <v>324</v>
      </c>
      <c r="C95" s="19"/>
      <c r="D95" s="20"/>
      <c r="E95" s="21"/>
      <c r="F95" s="21"/>
      <c r="G95" s="21"/>
      <c r="H95" s="21">
        <v>150841</v>
      </c>
      <c r="I95" s="21"/>
      <c r="J95" s="21"/>
      <c r="K95" s="21"/>
      <c r="L95" s="21"/>
      <c r="M95" s="21"/>
      <c r="N95" s="19">
        <f t="shared" si="17"/>
        <v>150841</v>
      </c>
      <c r="O95" s="20"/>
      <c r="P95" s="21">
        <v>44682</v>
      </c>
      <c r="Q95" s="21"/>
      <c r="R95" s="21"/>
      <c r="S95" s="21"/>
      <c r="T95" s="21"/>
      <c r="U95" s="62">
        <f t="shared" si="23"/>
        <v>44682</v>
      </c>
      <c r="V95" s="20"/>
      <c r="W95" s="21"/>
      <c r="X95" s="21"/>
      <c r="Y95" s="21"/>
      <c r="Z95" s="21"/>
      <c r="AA95" s="21"/>
      <c r="AB95" s="19">
        <f t="shared" si="24"/>
        <v>0</v>
      </c>
      <c r="AC95" s="20"/>
      <c r="AD95" s="19">
        <f t="shared" si="19"/>
        <v>195523</v>
      </c>
      <c r="AE95" s="20"/>
      <c r="AF95" s="21"/>
      <c r="AG95" s="21"/>
      <c r="AH95" s="21"/>
      <c r="AI95" s="21"/>
      <c r="AJ95" s="19">
        <f t="shared" si="25"/>
        <v>0</v>
      </c>
      <c r="AK95" s="20"/>
      <c r="AL95" s="21">
        <v>4728</v>
      </c>
      <c r="AM95" s="21">
        <v>3415</v>
      </c>
      <c r="AN95" s="21"/>
      <c r="AO95" s="21"/>
      <c r="AP95" s="19">
        <f t="shared" si="26"/>
        <v>8143</v>
      </c>
      <c r="AQ95" s="20"/>
      <c r="AR95" s="21">
        <v>44617</v>
      </c>
      <c r="AS95" s="21">
        <v>2422</v>
      </c>
      <c r="AT95" s="21">
        <v>8642</v>
      </c>
      <c r="AU95" s="21"/>
      <c r="AV95" s="21"/>
      <c r="AW95" s="21">
        <v>13374</v>
      </c>
      <c r="AX95" s="19">
        <f t="shared" si="27"/>
        <v>69055</v>
      </c>
      <c r="AY95" s="20"/>
      <c r="AZ95" s="21">
        <v>88380</v>
      </c>
      <c r="BA95" s="21"/>
      <c r="BB95" s="21">
        <v>10445</v>
      </c>
      <c r="BC95" s="21"/>
      <c r="BD95" s="19">
        <f t="shared" si="28"/>
        <v>98825</v>
      </c>
      <c r="BE95" s="20"/>
      <c r="BF95" s="22">
        <v>2000</v>
      </c>
      <c r="BG95" s="20"/>
      <c r="BH95" s="21"/>
      <c r="BI95" s="21"/>
      <c r="BJ95" s="21"/>
      <c r="BK95" s="21">
        <v>9600</v>
      </c>
      <c r="BL95" s="21">
        <v>7900</v>
      </c>
      <c r="BM95" s="21"/>
      <c r="BN95" s="21"/>
      <c r="BO95" s="21"/>
      <c r="BP95" s="21"/>
      <c r="BQ95" s="21"/>
      <c r="BR95" s="21"/>
      <c r="BS95" s="21"/>
      <c r="BT95" s="19">
        <f t="shared" si="22"/>
        <v>17500</v>
      </c>
      <c r="BU95" s="20" t="s">
        <v>12</v>
      </c>
      <c r="BV95" s="19">
        <f t="shared" si="20"/>
        <v>195523</v>
      </c>
      <c r="BW95" s="20" t="s">
        <v>12</v>
      </c>
      <c r="BX95" s="19">
        <f t="shared" si="21"/>
        <v>0</v>
      </c>
      <c r="BY95" s="20" t="s">
        <v>12</v>
      </c>
      <c r="BZ95" s="19"/>
      <c r="CA95" s="20" t="s">
        <v>12</v>
      </c>
      <c r="CB95" s="19">
        <f t="shared" si="18"/>
        <v>0</v>
      </c>
      <c r="CC95" s="5"/>
      <c r="CD95" s="72"/>
      <c r="CE95" s="72"/>
    </row>
    <row r="96" spans="1:90" x14ac:dyDescent="0.2">
      <c r="A96" s="6">
        <f t="shared" si="16"/>
        <v>1</v>
      </c>
      <c r="B96" s="6" t="s">
        <v>325</v>
      </c>
      <c r="C96" s="19">
        <v>0</v>
      </c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19">
        <f t="shared" si="17"/>
        <v>0</v>
      </c>
      <c r="O96" s="20"/>
      <c r="P96" s="21">
        <v>5539.07</v>
      </c>
      <c r="Q96" s="21"/>
      <c r="R96" s="21"/>
      <c r="S96" s="21"/>
      <c r="T96" s="21"/>
      <c r="U96" s="62">
        <f t="shared" si="23"/>
        <v>5539.07</v>
      </c>
      <c r="V96" s="20"/>
      <c r="W96" s="21"/>
      <c r="X96" s="21"/>
      <c r="Y96" s="21"/>
      <c r="Z96" s="21"/>
      <c r="AA96" s="21"/>
      <c r="AB96" s="19">
        <f t="shared" si="24"/>
        <v>0</v>
      </c>
      <c r="AC96" s="20"/>
      <c r="AD96" s="19">
        <f t="shared" si="19"/>
        <v>5539.07</v>
      </c>
      <c r="AE96" s="20"/>
      <c r="AF96" s="21"/>
      <c r="AG96" s="21"/>
      <c r="AH96" s="21"/>
      <c r="AI96" s="21"/>
      <c r="AJ96" s="19">
        <f t="shared" si="25"/>
        <v>0</v>
      </c>
      <c r="AK96" s="20"/>
      <c r="AL96" s="21"/>
      <c r="AM96" s="21"/>
      <c r="AN96" s="21"/>
      <c r="AO96" s="21"/>
      <c r="AP96" s="19">
        <f t="shared" si="26"/>
        <v>0</v>
      </c>
      <c r="AQ96" s="20"/>
      <c r="AR96" s="21"/>
      <c r="AS96" s="21"/>
      <c r="AT96" s="21"/>
      <c r="AU96" s="21"/>
      <c r="AV96" s="21"/>
      <c r="AW96" s="21"/>
      <c r="AX96" s="19">
        <f t="shared" si="27"/>
        <v>0</v>
      </c>
      <c r="AY96" s="20"/>
      <c r="AZ96" s="21"/>
      <c r="BA96" s="21"/>
      <c r="BB96" s="21"/>
      <c r="BC96" s="21"/>
      <c r="BD96" s="19">
        <f t="shared" si="28"/>
        <v>0</v>
      </c>
      <c r="BE96" s="20"/>
      <c r="BF96" s="22"/>
      <c r="BG96" s="20"/>
      <c r="BH96" s="21"/>
      <c r="BI96" s="21"/>
      <c r="BJ96" s="21"/>
      <c r="BK96" s="21"/>
      <c r="BL96" s="21"/>
      <c r="BM96" s="21"/>
      <c r="BN96" s="21"/>
      <c r="BO96" s="21"/>
      <c r="BP96" s="21"/>
      <c r="BQ96" s="21">
        <v>5539.07</v>
      </c>
      <c r="BR96" s="21"/>
      <c r="BS96" s="21"/>
      <c r="BT96" s="19">
        <f t="shared" si="22"/>
        <v>5539.07</v>
      </c>
      <c r="BU96" s="20" t="s">
        <v>12</v>
      </c>
      <c r="BV96" s="19">
        <f t="shared" si="20"/>
        <v>5539.07</v>
      </c>
      <c r="BW96" s="20" t="s">
        <v>12</v>
      </c>
      <c r="BX96" s="19">
        <f t="shared" si="21"/>
        <v>0</v>
      </c>
      <c r="BY96" s="20" t="s">
        <v>12</v>
      </c>
      <c r="BZ96" s="19"/>
      <c r="CA96" s="20" t="s">
        <v>12</v>
      </c>
      <c r="CB96" s="19">
        <f t="shared" si="18"/>
        <v>0</v>
      </c>
      <c r="CC96" s="5"/>
      <c r="CD96" s="72"/>
      <c r="CE96" s="72"/>
    </row>
    <row r="97" spans="1:84" x14ac:dyDescent="0.2">
      <c r="A97" s="6">
        <f t="shared" si="16"/>
        <v>1</v>
      </c>
      <c r="B97" s="6" t="s">
        <v>541</v>
      </c>
      <c r="C97" s="19">
        <v>44106</v>
      </c>
      <c r="D97" s="20"/>
      <c r="E97" s="21"/>
      <c r="F97" s="21"/>
      <c r="G97" s="21">
        <v>302</v>
      </c>
      <c r="H97" s="21"/>
      <c r="I97" s="21"/>
      <c r="J97" s="21"/>
      <c r="K97" s="21"/>
      <c r="L97" s="21"/>
      <c r="M97" s="21">
        <v>43826</v>
      </c>
      <c r="N97" s="19">
        <f t="shared" si="17"/>
        <v>44128</v>
      </c>
      <c r="O97" s="20"/>
      <c r="P97" s="21">
        <v>9637</v>
      </c>
      <c r="Q97" s="21"/>
      <c r="R97" s="21"/>
      <c r="S97" s="21"/>
      <c r="T97" s="21"/>
      <c r="U97" s="62">
        <f>(SUM(P97:T97))</f>
        <v>9637</v>
      </c>
      <c r="V97" s="20"/>
      <c r="W97" s="21"/>
      <c r="X97" s="21"/>
      <c r="Y97" s="21"/>
      <c r="Z97" s="21"/>
      <c r="AA97" s="21"/>
      <c r="AB97" s="19">
        <f>(SUM(W97:AA97))</f>
        <v>0</v>
      </c>
      <c r="AC97" s="20"/>
      <c r="AD97" s="19">
        <f>(+AB97+U97+N97)</f>
        <v>53765</v>
      </c>
      <c r="AE97" s="20"/>
      <c r="AF97" s="21"/>
      <c r="AG97" s="21"/>
      <c r="AH97" s="21"/>
      <c r="AI97" s="21">
        <v>42269</v>
      </c>
      <c r="AJ97" s="19">
        <f>(SUM(AF97:AI97))</f>
        <v>42269</v>
      </c>
      <c r="AK97" s="20"/>
      <c r="AL97" s="21"/>
      <c r="AM97" s="21"/>
      <c r="AN97" s="21"/>
      <c r="AO97" s="21"/>
      <c r="AP97" s="19">
        <f>(SUM(AL97:AO97))</f>
        <v>0</v>
      </c>
      <c r="AQ97" s="20"/>
      <c r="AR97" s="21"/>
      <c r="AS97" s="21"/>
      <c r="AT97" s="21"/>
      <c r="AU97" s="21"/>
      <c r="AV97" s="21"/>
      <c r="AW97" s="21"/>
      <c r="AX97" s="19">
        <f>(SUM(AR97:AW97))</f>
        <v>0</v>
      </c>
      <c r="AY97" s="20"/>
      <c r="AZ97" s="21"/>
      <c r="BA97" s="21"/>
      <c r="BB97" s="21"/>
      <c r="BC97" s="21"/>
      <c r="BD97" s="19">
        <f>(SUM(AZ97:BC97))</f>
        <v>0</v>
      </c>
      <c r="BE97" s="20"/>
      <c r="BF97" s="22"/>
      <c r="BG97" s="20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>
        <v>52104</v>
      </c>
      <c r="BT97" s="19">
        <f>((SUM(BH97:BS97)))</f>
        <v>52104</v>
      </c>
      <c r="BU97" s="20" t="s">
        <v>12</v>
      </c>
      <c r="BV97" s="19">
        <f>(+BT97+BF97+BD97+AX97+AP97+AJ97)</f>
        <v>94373</v>
      </c>
      <c r="BW97" s="20" t="s">
        <v>12</v>
      </c>
      <c r="BX97" s="19">
        <f>((+AB97+U97+N97)-BV97)</f>
        <v>-40608</v>
      </c>
      <c r="BY97" s="20" t="s">
        <v>12</v>
      </c>
      <c r="BZ97" s="19"/>
      <c r="CA97" s="20" t="s">
        <v>12</v>
      </c>
      <c r="CB97" s="19">
        <f t="shared" si="18"/>
        <v>3498</v>
      </c>
      <c r="CC97" s="5"/>
      <c r="CD97" s="72"/>
      <c r="CE97" s="72"/>
    </row>
    <row r="98" spans="1:84" x14ac:dyDescent="0.2">
      <c r="A98" s="6">
        <f t="shared" si="16"/>
        <v>1</v>
      </c>
      <c r="B98" s="6" t="s">
        <v>326</v>
      </c>
      <c r="C98" s="19">
        <v>991990</v>
      </c>
      <c r="D98" s="20"/>
      <c r="E98" s="21">
        <v>664942</v>
      </c>
      <c r="F98" s="21">
        <v>275</v>
      </c>
      <c r="G98" s="21">
        <v>7754</v>
      </c>
      <c r="H98" s="21">
        <v>21440</v>
      </c>
      <c r="I98" s="21"/>
      <c r="J98" s="21"/>
      <c r="K98" s="21"/>
      <c r="L98" s="21"/>
      <c r="M98" s="21">
        <v>638730</v>
      </c>
      <c r="N98" s="19">
        <f t="shared" si="17"/>
        <v>1333141</v>
      </c>
      <c r="O98" s="20"/>
      <c r="P98" s="21">
        <v>312814</v>
      </c>
      <c r="Q98" s="21">
        <v>47848</v>
      </c>
      <c r="R98" s="21"/>
      <c r="S98" s="21"/>
      <c r="T98" s="21">
        <v>9534</v>
      </c>
      <c r="U98" s="62">
        <f t="shared" si="23"/>
        <v>370196</v>
      </c>
      <c r="V98" s="20"/>
      <c r="W98" s="21"/>
      <c r="X98" s="21"/>
      <c r="Y98" s="21"/>
      <c r="Z98" s="21"/>
      <c r="AA98" s="21"/>
      <c r="AB98" s="19">
        <f t="shared" si="24"/>
        <v>0</v>
      </c>
      <c r="AC98" s="20"/>
      <c r="AD98" s="19">
        <f t="shared" si="19"/>
        <v>1703337</v>
      </c>
      <c r="AE98" s="20"/>
      <c r="AF98" s="21"/>
      <c r="AG98" s="21"/>
      <c r="AH98" s="21"/>
      <c r="AI98" s="21"/>
      <c r="AJ98" s="19">
        <f t="shared" si="25"/>
        <v>0</v>
      </c>
      <c r="AK98" s="20"/>
      <c r="AL98" s="21">
        <v>8330</v>
      </c>
      <c r="AM98" s="21"/>
      <c r="AN98" s="21"/>
      <c r="AO98" s="21">
        <v>9923</v>
      </c>
      <c r="AP98" s="19">
        <f t="shared" si="26"/>
        <v>18253</v>
      </c>
      <c r="AQ98" s="20"/>
      <c r="AR98" s="21">
        <v>686187</v>
      </c>
      <c r="AS98" s="21"/>
      <c r="AT98" s="21">
        <v>37558</v>
      </c>
      <c r="AU98" s="21"/>
      <c r="AV98" s="21"/>
      <c r="AW98" s="21"/>
      <c r="AX98" s="19">
        <f t="shared" si="27"/>
        <v>723745</v>
      </c>
      <c r="AY98" s="20"/>
      <c r="AZ98" s="21">
        <v>59246</v>
      </c>
      <c r="BA98" s="21"/>
      <c r="BB98" s="21">
        <v>124455</v>
      </c>
      <c r="BC98" s="21"/>
      <c r="BD98" s="19">
        <f t="shared" si="28"/>
        <v>183701</v>
      </c>
      <c r="BE98" s="20"/>
      <c r="BF98" s="22">
        <v>189963</v>
      </c>
      <c r="BG98" s="20"/>
      <c r="BH98" s="21">
        <v>161104</v>
      </c>
      <c r="BI98" s="21"/>
      <c r="BJ98" s="21">
        <v>473247</v>
      </c>
      <c r="BK98" s="21">
        <v>6561</v>
      </c>
      <c r="BL98" s="21">
        <v>33175</v>
      </c>
      <c r="BM98" s="21"/>
      <c r="BN98" s="21"/>
      <c r="BO98" s="21"/>
      <c r="BP98" s="21"/>
      <c r="BQ98" s="21">
        <v>64500</v>
      </c>
      <c r="BR98" s="21"/>
      <c r="BS98" s="21"/>
      <c r="BT98" s="19">
        <f t="shared" si="22"/>
        <v>738587</v>
      </c>
      <c r="BU98" s="20" t="s">
        <v>12</v>
      </c>
      <c r="BV98" s="19">
        <f t="shared" si="20"/>
        <v>1854249</v>
      </c>
      <c r="BW98" s="20" t="s">
        <v>12</v>
      </c>
      <c r="BX98" s="19">
        <f t="shared" si="21"/>
        <v>-150912</v>
      </c>
      <c r="BY98" s="20" t="s">
        <v>12</v>
      </c>
      <c r="BZ98" s="19">
        <v>14962</v>
      </c>
      <c r="CA98" s="20" t="s">
        <v>12</v>
      </c>
      <c r="CB98" s="19">
        <f t="shared" si="18"/>
        <v>856040</v>
      </c>
      <c r="CC98" s="5"/>
      <c r="CD98" s="72">
        <v>546249</v>
      </c>
      <c r="CE98" s="72">
        <v>309791</v>
      </c>
    </row>
    <row r="99" spans="1:84" x14ac:dyDescent="0.2">
      <c r="A99" s="6">
        <f t="shared" si="16"/>
        <v>1</v>
      </c>
      <c r="B99" s="6" t="s">
        <v>327</v>
      </c>
      <c r="C99" s="19"/>
      <c r="D99" s="20"/>
      <c r="E99" s="21">
        <v>12802</v>
      </c>
      <c r="F99" s="21"/>
      <c r="G99" s="21"/>
      <c r="H99" s="21"/>
      <c r="I99" s="21"/>
      <c r="J99" s="21"/>
      <c r="K99" s="21"/>
      <c r="L99" s="21"/>
      <c r="M99" s="21">
        <v>44016</v>
      </c>
      <c r="N99" s="19">
        <f t="shared" si="17"/>
        <v>56818</v>
      </c>
      <c r="O99" s="20"/>
      <c r="P99" s="21">
        <v>19707</v>
      </c>
      <c r="Q99" s="21"/>
      <c r="R99" s="21"/>
      <c r="S99" s="21"/>
      <c r="T99" s="21"/>
      <c r="U99" s="62">
        <f t="shared" si="23"/>
        <v>19707</v>
      </c>
      <c r="V99" s="20"/>
      <c r="W99" s="21"/>
      <c r="X99" s="21"/>
      <c r="Y99" s="21"/>
      <c r="Z99" s="21"/>
      <c r="AA99" s="21"/>
      <c r="AB99" s="19">
        <f t="shared" si="24"/>
        <v>0</v>
      </c>
      <c r="AC99" s="20"/>
      <c r="AD99" s="19">
        <f t="shared" si="19"/>
        <v>76525</v>
      </c>
      <c r="AE99" s="20"/>
      <c r="AF99" s="21"/>
      <c r="AG99" s="21"/>
      <c r="AH99" s="21"/>
      <c r="AI99" s="21"/>
      <c r="AJ99" s="19">
        <f t="shared" si="25"/>
        <v>0</v>
      </c>
      <c r="AK99" s="20"/>
      <c r="AL99" s="21"/>
      <c r="AM99" s="21"/>
      <c r="AN99" s="21"/>
      <c r="AO99" s="21"/>
      <c r="AP99" s="19">
        <f t="shared" si="26"/>
        <v>0</v>
      </c>
      <c r="AQ99" s="20"/>
      <c r="AR99" s="21">
        <v>21018</v>
      </c>
      <c r="AS99" s="21"/>
      <c r="AT99" s="21">
        <v>1362</v>
      </c>
      <c r="AU99" s="21"/>
      <c r="AV99" s="21"/>
      <c r="AW99" s="21">
        <v>29854</v>
      </c>
      <c r="AX99" s="19">
        <f t="shared" si="27"/>
        <v>52234</v>
      </c>
      <c r="AY99" s="20"/>
      <c r="AZ99" s="21">
        <v>3943</v>
      </c>
      <c r="BA99" s="84" t="s">
        <v>84</v>
      </c>
      <c r="BB99" s="21">
        <v>3985</v>
      </c>
      <c r="BC99" s="21">
        <v>7423</v>
      </c>
      <c r="BD99" s="19">
        <f t="shared" si="28"/>
        <v>15351</v>
      </c>
      <c r="BE99" s="20"/>
      <c r="BF99" s="22"/>
      <c r="BG99" s="20"/>
      <c r="BH99" s="21"/>
      <c r="BI99" s="21"/>
      <c r="BJ99" s="21">
        <v>8940</v>
      </c>
      <c r="BK99" s="21"/>
      <c r="BL99" s="21"/>
      <c r="BM99" s="21"/>
      <c r="BN99" s="21"/>
      <c r="BO99" s="21"/>
      <c r="BP99" s="21"/>
      <c r="BQ99" s="21"/>
      <c r="BR99" s="21"/>
      <c r="BS99" s="21"/>
      <c r="BT99" s="19">
        <f t="shared" si="22"/>
        <v>8940</v>
      </c>
      <c r="BU99" s="20" t="s">
        <v>12</v>
      </c>
      <c r="BV99" s="19">
        <f t="shared" si="20"/>
        <v>76525</v>
      </c>
      <c r="BW99" s="20" t="s">
        <v>12</v>
      </c>
      <c r="BX99" s="19">
        <f t="shared" si="21"/>
        <v>0</v>
      </c>
      <c r="BY99" s="20" t="s">
        <v>12</v>
      </c>
      <c r="BZ99" s="19"/>
      <c r="CA99" s="20" t="s">
        <v>12</v>
      </c>
      <c r="CB99" s="19">
        <f t="shared" si="18"/>
        <v>0</v>
      </c>
      <c r="CC99" s="5"/>
      <c r="CD99" s="72"/>
      <c r="CE99" s="72"/>
    </row>
    <row r="100" spans="1:84" x14ac:dyDescent="0.2">
      <c r="A100" s="6">
        <f t="shared" si="16"/>
        <v>1</v>
      </c>
      <c r="B100" s="6" t="s">
        <v>328</v>
      </c>
      <c r="C100" s="19">
        <v>111301.36</v>
      </c>
      <c r="D100" s="20"/>
      <c r="E100" s="21">
        <v>16922.560000000001</v>
      </c>
      <c r="F100" s="21">
        <v>2000</v>
      </c>
      <c r="G100" s="21">
        <v>276.52999999999997</v>
      </c>
      <c r="H100" s="21"/>
      <c r="I100" s="21"/>
      <c r="J100" s="21"/>
      <c r="K100" s="21"/>
      <c r="L100" s="21"/>
      <c r="M100" s="21">
        <v>41568.85</v>
      </c>
      <c r="N100" s="19">
        <f t="shared" si="17"/>
        <v>60767.94</v>
      </c>
      <c r="O100" s="20"/>
      <c r="P100" s="21">
        <v>36524.32</v>
      </c>
      <c r="Q100" s="21">
        <v>2950.51</v>
      </c>
      <c r="R100" s="21">
        <v>2000</v>
      </c>
      <c r="S100" s="21"/>
      <c r="T100" s="21"/>
      <c r="U100" s="62">
        <f t="shared" si="23"/>
        <v>41474.83</v>
      </c>
      <c r="V100" s="20"/>
      <c r="W100" s="21"/>
      <c r="X100" s="21"/>
      <c r="Y100" s="21"/>
      <c r="Z100" s="21"/>
      <c r="AA100" s="21"/>
      <c r="AB100" s="19">
        <f t="shared" si="24"/>
        <v>0</v>
      </c>
      <c r="AC100" s="20"/>
      <c r="AD100" s="19">
        <f t="shared" si="19"/>
        <v>102242.77</v>
      </c>
      <c r="AE100" s="20"/>
      <c r="AF100" s="21"/>
      <c r="AG100" s="21"/>
      <c r="AH100" s="21"/>
      <c r="AI100" s="21"/>
      <c r="AJ100" s="19">
        <f t="shared" si="25"/>
        <v>0</v>
      </c>
      <c r="AK100" s="20"/>
      <c r="AL100" s="21"/>
      <c r="AM100" s="21"/>
      <c r="AN100" s="21"/>
      <c r="AO100" s="21"/>
      <c r="AP100" s="19">
        <f t="shared" si="26"/>
        <v>0</v>
      </c>
      <c r="AQ100" s="20"/>
      <c r="AR100" s="21"/>
      <c r="AS100" s="21"/>
      <c r="AT100" s="21"/>
      <c r="AU100" s="21">
        <v>24086.23</v>
      </c>
      <c r="AV100" s="21"/>
      <c r="AW100" s="21">
        <v>29433.7</v>
      </c>
      <c r="AX100" s="19">
        <f t="shared" si="27"/>
        <v>53519.93</v>
      </c>
      <c r="AY100" s="20"/>
      <c r="AZ100" s="21">
        <v>991.39</v>
      </c>
      <c r="BA100" s="21"/>
      <c r="BB100" s="21">
        <v>1146.3</v>
      </c>
      <c r="BC100" s="21"/>
      <c r="BD100" s="19">
        <f t="shared" si="28"/>
        <v>2137.69</v>
      </c>
      <c r="BE100" s="20"/>
      <c r="BF100" s="22">
        <v>18663.419999999998</v>
      </c>
      <c r="BG100" s="20"/>
      <c r="BH100" s="21"/>
      <c r="BI100" s="21"/>
      <c r="BJ100" s="21">
        <v>20481.669999999998</v>
      </c>
      <c r="BK100" s="21">
        <v>2893.3</v>
      </c>
      <c r="BL100" s="21">
        <v>493.75</v>
      </c>
      <c r="BM100" s="21"/>
      <c r="BN100" s="21"/>
      <c r="BO100" s="21"/>
      <c r="BP100" s="21"/>
      <c r="BQ100" s="21"/>
      <c r="BR100" s="21"/>
      <c r="BS100" s="21"/>
      <c r="BT100" s="19">
        <f t="shared" si="22"/>
        <v>23868.719999999998</v>
      </c>
      <c r="BU100" s="20" t="s">
        <v>12</v>
      </c>
      <c r="BV100" s="19">
        <f t="shared" si="20"/>
        <v>98189.760000000009</v>
      </c>
      <c r="BW100" s="20" t="s">
        <v>12</v>
      </c>
      <c r="BX100" s="19">
        <f t="shared" si="21"/>
        <v>4053.0099999999948</v>
      </c>
      <c r="BY100" s="20" t="s">
        <v>12</v>
      </c>
      <c r="BZ100" s="19">
        <v>-16.329999999999998</v>
      </c>
      <c r="CA100" s="20" t="s">
        <v>12</v>
      </c>
      <c r="CB100" s="19">
        <f t="shared" si="18"/>
        <v>115338.04</v>
      </c>
      <c r="CC100" s="5"/>
      <c r="CD100" s="72">
        <v>8800</v>
      </c>
      <c r="CE100" s="72">
        <v>106538.04</v>
      </c>
    </row>
    <row r="101" spans="1:84" x14ac:dyDescent="0.2">
      <c r="A101" s="6">
        <f t="shared" si="16"/>
        <v>1</v>
      </c>
      <c r="B101" s="6" t="s">
        <v>329</v>
      </c>
      <c r="C101" s="19">
        <v>216557</v>
      </c>
      <c r="D101" s="20"/>
      <c r="E101" s="21">
        <v>339186</v>
      </c>
      <c r="F101" s="21"/>
      <c r="G101" s="21">
        <v>2954</v>
      </c>
      <c r="H101" s="21">
        <v>37772</v>
      </c>
      <c r="I101" s="21"/>
      <c r="J101" s="21"/>
      <c r="K101" s="21"/>
      <c r="L101" s="21"/>
      <c r="M101" s="21"/>
      <c r="N101" s="19">
        <f t="shared" si="17"/>
        <v>379912</v>
      </c>
      <c r="O101" s="20"/>
      <c r="P101" s="21">
        <v>74794</v>
      </c>
      <c r="Q101" s="21"/>
      <c r="R101" s="21"/>
      <c r="S101" s="21"/>
      <c r="T101" s="21"/>
      <c r="U101" s="62">
        <f t="shared" si="23"/>
        <v>74794</v>
      </c>
      <c r="V101" s="20"/>
      <c r="W101" s="21"/>
      <c r="X101" s="21"/>
      <c r="Y101" s="21"/>
      <c r="Z101" s="21"/>
      <c r="AA101" s="21"/>
      <c r="AB101" s="19">
        <f t="shared" si="24"/>
        <v>0</v>
      </c>
      <c r="AC101" s="20"/>
      <c r="AD101" s="19">
        <f t="shared" si="19"/>
        <v>454706</v>
      </c>
      <c r="AE101" s="20"/>
      <c r="AF101" s="21"/>
      <c r="AG101" s="21"/>
      <c r="AH101" s="21"/>
      <c r="AI101" s="21"/>
      <c r="AJ101" s="19">
        <f t="shared" si="25"/>
        <v>0</v>
      </c>
      <c r="AK101" s="20"/>
      <c r="AL101" s="21">
        <v>22509</v>
      </c>
      <c r="AM101" s="21">
        <v>34044</v>
      </c>
      <c r="AN101" s="21"/>
      <c r="AO101" s="21">
        <v>12500</v>
      </c>
      <c r="AP101" s="19">
        <f t="shared" si="26"/>
        <v>69053</v>
      </c>
      <c r="AQ101" s="20"/>
      <c r="AR101" s="21"/>
      <c r="AS101" s="21">
        <v>9088</v>
      </c>
      <c r="AT101" s="21">
        <v>16945</v>
      </c>
      <c r="AU101" s="21"/>
      <c r="AV101" s="21"/>
      <c r="AW101" s="21">
        <v>191094</v>
      </c>
      <c r="AX101" s="19">
        <f t="shared" si="27"/>
        <v>217127</v>
      </c>
      <c r="AY101" s="20"/>
      <c r="AZ101" s="21">
        <v>5191</v>
      </c>
      <c r="BA101" s="21"/>
      <c r="BB101" s="21">
        <v>8202</v>
      </c>
      <c r="BC101" s="21"/>
      <c r="BD101" s="19">
        <f t="shared" si="28"/>
        <v>13393</v>
      </c>
      <c r="BE101" s="20"/>
      <c r="BF101" s="22">
        <v>81969</v>
      </c>
      <c r="BG101" s="20"/>
      <c r="BH101" s="21"/>
      <c r="BI101" s="21"/>
      <c r="BJ101" s="21">
        <v>51463</v>
      </c>
      <c r="BK101" s="21"/>
      <c r="BL101" s="21"/>
      <c r="BM101" s="21"/>
      <c r="BN101" s="21"/>
      <c r="BO101" s="21"/>
      <c r="BP101" s="21"/>
      <c r="BQ101" s="21"/>
      <c r="BR101" s="21"/>
      <c r="BS101" s="21"/>
      <c r="BT101" s="19">
        <f t="shared" si="22"/>
        <v>51463</v>
      </c>
      <c r="BU101" s="20" t="s">
        <v>12</v>
      </c>
      <c r="BV101" s="19">
        <f t="shared" si="20"/>
        <v>433005</v>
      </c>
      <c r="BW101" s="20" t="s">
        <v>12</v>
      </c>
      <c r="BX101" s="19">
        <f t="shared" si="21"/>
        <v>21701</v>
      </c>
      <c r="BY101" s="20" t="s">
        <v>12</v>
      </c>
      <c r="BZ101" s="19">
        <v>-173789</v>
      </c>
      <c r="CA101" s="20" t="s">
        <v>12</v>
      </c>
      <c r="CB101" s="19">
        <f t="shared" si="18"/>
        <v>64469</v>
      </c>
      <c r="CC101" s="5"/>
      <c r="CD101" s="72"/>
      <c r="CE101" s="72">
        <v>64469</v>
      </c>
    </row>
    <row r="102" spans="1:84" x14ac:dyDescent="0.2">
      <c r="A102" s="6">
        <f t="shared" si="16"/>
        <v>1</v>
      </c>
      <c r="B102" s="6" t="s">
        <v>330</v>
      </c>
      <c r="C102" s="19"/>
      <c r="D102" s="20"/>
      <c r="E102" s="21">
        <v>8939.89</v>
      </c>
      <c r="F102" s="21"/>
      <c r="G102" s="21"/>
      <c r="H102" s="21">
        <v>30719.17</v>
      </c>
      <c r="I102" s="21"/>
      <c r="J102" s="21"/>
      <c r="K102" s="21"/>
      <c r="L102" s="21"/>
      <c r="M102" s="21">
        <v>80</v>
      </c>
      <c r="N102" s="19">
        <f t="shared" si="17"/>
        <v>39739.06</v>
      </c>
      <c r="O102" s="20"/>
      <c r="P102" s="21">
        <v>11648.84</v>
      </c>
      <c r="Q102" s="21"/>
      <c r="R102" s="21"/>
      <c r="S102" s="21"/>
      <c r="T102" s="21"/>
      <c r="U102" s="62">
        <f t="shared" si="23"/>
        <v>11648.84</v>
      </c>
      <c r="V102" s="20"/>
      <c r="W102" s="21"/>
      <c r="X102" s="21"/>
      <c r="Y102" s="21"/>
      <c r="Z102" s="21"/>
      <c r="AA102" s="21"/>
      <c r="AB102" s="19">
        <f t="shared" si="24"/>
        <v>0</v>
      </c>
      <c r="AC102" s="20"/>
      <c r="AD102" s="19">
        <f t="shared" si="19"/>
        <v>51387.899999999994</v>
      </c>
      <c r="AE102" s="20"/>
      <c r="AF102" s="21"/>
      <c r="AG102" s="21"/>
      <c r="AH102" s="21"/>
      <c r="AI102" s="21"/>
      <c r="AJ102" s="19">
        <f t="shared" si="25"/>
        <v>0</v>
      </c>
      <c r="AK102" s="20"/>
      <c r="AL102" s="21"/>
      <c r="AM102" s="21"/>
      <c r="AN102" s="21"/>
      <c r="AO102" s="21"/>
      <c r="AP102" s="19">
        <f t="shared" si="26"/>
        <v>0</v>
      </c>
      <c r="AQ102" s="20"/>
      <c r="AR102" s="21"/>
      <c r="AS102" s="21"/>
      <c r="AT102" s="21"/>
      <c r="AU102" s="21"/>
      <c r="AV102" s="21"/>
      <c r="AW102" s="21"/>
      <c r="AX102" s="19">
        <f t="shared" si="27"/>
        <v>0</v>
      </c>
      <c r="AY102" s="20"/>
      <c r="AZ102" s="21"/>
      <c r="BA102" s="21"/>
      <c r="BB102" s="21"/>
      <c r="BC102" s="21">
        <v>39123.660000000003</v>
      </c>
      <c r="BD102" s="19">
        <f t="shared" si="28"/>
        <v>39123.660000000003</v>
      </c>
      <c r="BE102" s="20"/>
      <c r="BF102" s="22"/>
      <c r="BG102" s="20"/>
      <c r="BH102" s="21"/>
      <c r="BI102" s="21"/>
      <c r="BJ102" s="21">
        <v>12264.24</v>
      </c>
      <c r="BK102" s="21"/>
      <c r="BL102" s="21"/>
      <c r="BM102" s="21"/>
      <c r="BN102" s="21"/>
      <c r="BO102" s="21"/>
      <c r="BP102" s="21"/>
      <c r="BQ102" s="21"/>
      <c r="BR102" s="21"/>
      <c r="BS102" s="21"/>
      <c r="BT102" s="19">
        <f t="shared" si="22"/>
        <v>12264.24</v>
      </c>
      <c r="BU102" s="20" t="s">
        <v>12</v>
      </c>
      <c r="BV102" s="19">
        <f t="shared" si="20"/>
        <v>51387.9</v>
      </c>
      <c r="BW102" s="20" t="s">
        <v>12</v>
      </c>
      <c r="BX102" s="19">
        <f t="shared" si="21"/>
        <v>-7.2759576141834259E-12</v>
      </c>
      <c r="BY102" s="20" t="s">
        <v>12</v>
      </c>
      <c r="BZ102" s="19"/>
      <c r="CA102" s="20" t="s">
        <v>12</v>
      </c>
      <c r="CB102" s="19">
        <f t="shared" si="18"/>
        <v>-7.2759576141834259E-12</v>
      </c>
      <c r="CC102" s="5"/>
      <c r="CD102" s="72"/>
      <c r="CE102" s="72"/>
    </row>
    <row r="103" spans="1:84" x14ac:dyDescent="0.2">
      <c r="A103" s="6">
        <f t="shared" si="16"/>
        <v>1</v>
      </c>
      <c r="B103" s="6" t="s">
        <v>331</v>
      </c>
      <c r="C103" s="19"/>
      <c r="D103" s="20"/>
      <c r="E103" s="21"/>
      <c r="F103" s="21"/>
      <c r="G103" s="21">
        <v>75</v>
      </c>
      <c r="H103" s="21">
        <v>1153158</v>
      </c>
      <c r="I103" s="21"/>
      <c r="J103" s="21"/>
      <c r="K103" s="21"/>
      <c r="L103" s="21"/>
      <c r="M103" s="21">
        <v>206319</v>
      </c>
      <c r="N103" s="19">
        <f t="shared" si="17"/>
        <v>1359552</v>
      </c>
      <c r="O103" s="20"/>
      <c r="P103" s="21">
        <v>109841</v>
      </c>
      <c r="Q103" s="21"/>
      <c r="R103" s="21"/>
      <c r="S103" s="21"/>
      <c r="T103" s="21"/>
      <c r="U103" s="62">
        <f t="shared" si="23"/>
        <v>109841</v>
      </c>
      <c r="V103" s="20"/>
      <c r="W103" s="21"/>
      <c r="X103" s="21"/>
      <c r="Y103" s="21"/>
      <c r="Z103" s="21"/>
      <c r="AA103" s="21"/>
      <c r="AB103" s="19">
        <f t="shared" si="24"/>
        <v>0</v>
      </c>
      <c r="AC103" s="20"/>
      <c r="AD103" s="19">
        <f t="shared" si="19"/>
        <v>1469393</v>
      </c>
      <c r="AE103" s="20"/>
      <c r="AF103" s="21"/>
      <c r="AG103" s="21">
        <v>74490</v>
      </c>
      <c r="AH103" s="21"/>
      <c r="AI103" s="21"/>
      <c r="AJ103" s="19">
        <f t="shared" si="25"/>
        <v>74490</v>
      </c>
      <c r="AK103" s="20"/>
      <c r="AL103" s="21">
        <v>70016</v>
      </c>
      <c r="AM103" s="21">
        <v>36224</v>
      </c>
      <c r="AN103" s="21"/>
      <c r="AO103" s="21">
        <v>70538</v>
      </c>
      <c r="AP103" s="19">
        <f t="shared" si="26"/>
        <v>176778</v>
      </c>
      <c r="AQ103" s="20"/>
      <c r="AR103" s="21">
        <v>125134</v>
      </c>
      <c r="AS103" s="21">
        <v>70407</v>
      </c>
      <c r="AT103" s="21">
        <v>451691</v>
      </c>
      <c r="AU103" s="21"/>
      <c r="AV103" s="21"/>
      <c r="AW103" s="21">
        <v>57887</v>
      </c>
      <c r="AX103" s="19">
        <f t="shared" si="27"/>
        <v>705119</v>
      </c>
      <c r="AY103" s="20"/>
      <c r="AZ103" s="21">
        <v>19000</v>
      </c>
      <c r="BA103" s="21">
        <v>92000</v>
      </c>
      <c r="BB103" s="21">
        <v>196535</v>
      </c>
      <c r="BC103" s="21"/>
      <c r="BD103" s="19">
        <f t="shared" si="28"/>
        <v>307535</v>
      </c>
      <c r="BE103" s="20"/>
      <c r="BF103" s="22">
        <v>84260</v>
      </c>
      <c r="BG103" s="20"/>
      <c r="BH103" s="21"/>
      <c r="BI103" s="21"/>
      <c r="BJ103" s="21">
        <v>19248</v>
      </c>
      <c r="BK103" s="21"/>
      <c r="BL103" s="21"/>
      <c r="BM103" s="21">
        <v>8132</v>
      </c>
      <c r="BN103" s="21"/>
      <c r="BO103" s="21"/>
      <c r="BP103" s="21"/>
      <c r="BQ103" s="21"/>
      <c r="BR103" s="21"/>
      <c r="BS103" s="21"/>
      <c r="BT103" s="19">
        <f t="shared" si="22"/>
        <v>27380</v>
      </c>
      <c r="BU103" s="20" t="s">
        <v>12</v>
      </c>
      <c r="BV103" s="19">
        <f t="shared" si="20"/>
        <v>1375562</v>
      </c>
      <c r="BW103" s="20" t="s">
        <v>12</v>
      </c>
      <c r="BX103" s="19">
        <f t="shared" si="21"/>
        <v>93831</v>
      </c>
      <c r="BY103" s="20" t="s">
        <v>12</v>
      </c>
      <c r="BZ103" s="19"/>
      <c r="CA103" s="20" t="s">
        <v>12</v>
      </c>
      <c r="CB103" s="19">
        <f t="shared" si="18"/>
        <v>93831</v>
      </c>
      <c r="CC103" s="5"/>
      <c r="CD103" s="72"/>
      <c r="CE103" s="72">
        <v>93831</v>
      </c>
    </row>
    <row r="104" spans="1:84" x14ac:dyDescent="0.2">
      <c r="A104" s="6">
        <f t="shared" si="16"/>
        <v>1</v>
      </c>
      <c r="B104" s="6" t="s">
        <v>332</v>
      </c>
      <c r="C104" s="19">
        <v>0</v>
      </c>
      <c r="D104" s="20"/>
      <c r="E104" s="21">
        <v>31743</v>
      </c>
      <c r="F104" s="21"/>
      <c r="G104" s="21"/>
      <c r="H104" s="21"/>
      <c r="I104" s="21"/>
      <c r="J104" s="21"/>
      <c r="K104" s="21"/>
      <c r="L104" s="21"/>
      <c r="M104" s="21">
        <v>63928</v>
      </c>
      <c r="N104" s="19">
        <f t="shared" si="17"/>
        <v>95671</v>
      </c>
      <c r="O104" s="20"/>
      <c r="P104" s="21">
        <v>109841</v>
      </c>
      <c r="Q104" s="21"/>
      <c r="R104" s="21"/>
      <c r="S104" s="21"/>
      <c r="T104" s="21">
        <v>60000</v>
      </c>
      <c r="U104" s="62">
        <f t="shared" si="23"/>
        <v>169841</v>
      </c>
      <c r="V104" s="20"/>
      <c r="W104" s="21"/>
      <c r="X104" s="21"/>
      <c r="Y104" s="21"/>
      <c r="Z104" s="21"/>
      <c r="AA104" s="21"/>
      <c r="AB104" s="19">
        <f t="shared" si="24"/>
        <v>0</v>
      </c>
      <c r="AC104" s="20"/>
      <c r="AD104" s="19">
        <f t="shared" si="19"/>
        <v>265512</v>
      </c>
      <c r="AE104" s="20"/>
      <c r="AF104" s="21"/>
      <c r="AG104" s="21"/>
      <c r="AH104" s="21"/>
      <c r="AI104" s="21"/>
      <c r="AJ104" s="19">
        <f t="shared" si="25"/>
        <v>0</v>
      </c>
      <c r="AK104" s="20"/>
      <c r="AL104" s="21">
        <v>21811</v>
      </c>
      <c r="AM104" s="21"/>
      <c r="AN104" s="21"/>
      <c r="AO104" s="21"/>
      <c r="AP104" s="19">
        <f t="shared" si="26"/>
        <v>21811</v>
      </c>
      <c r="AQ104" s="20"/>
      <c r="AR104" s="21"/>
      <c r="AS104" s="21">
        <v>24454</v>
      </c>
      <c r="AT104" s="21"/>
      <c r="AU104" s="21"/>
      <c r="AV104" s="21"/>
      <c r="AW104" s="21">
        <v>50425</v>
      </c>
      <c r="AX104" s="19">
        <f t="shared" si="27"/>
        <v>74879</v>
      </c>
      <c r="AY104" s="20"/>
      <c r="AZ104" s="21"/>
      <c r="BA104" s="21">
        <v>20489</v>
      </c>
      <c r="BB104" s="21">
        <v>5859</v>
      </c>
      <c r="BC104" s="21">
        <v>3198</v>
      </c>
      <c r="BD104" s="19">
        <f t="shared" si="28"/>
        <v>29546</v>
      </c>
      <c r="BE104" s="20"/>
      <c r="BF104" s="22">
        <v>1481</v>
      </c>
      <c r="BG104" s="20"/>
      <c r="BH104" s="21"/>
      <c r="BI104" s="21"/>
      <c r="BJ104" s="21">
        <v>21977</v>
      </c>
      <c r="BK104" s="21"/>
      <c r="BL104" s="21">
        <v>24322</v>
      </c>
      <c r="BM104" s="21"/>
      <c r="BN104" s="21">
        <v>1095</v>
      </c>
      <c r="BO104" s="21"/>
      <c r="BP104" s="21"/>
      <c r="BQ104" s="21"/>
      <c r="BR104" s="21"/>
      <c r="BS104" s="21"/>
      <c r="BT104" s="19">
        <f t="shared" si="22"/>
        <v>47394</v>
      </c>
      <c r="BU104" s="20" t="s">
        <v>12</v>
      </c>
      <c r="BV104" s="19">
        <f t="shared" si="20"/>
        <v>175111</v>
      </c>
      <c r="BW104" s="20" t="s">
        <v>12</v>
      </c>
      <c r="BX104" s="19">
        <f t="shared" si="21"/>
        <v>90401</v>
      </c>
      <c r="BY104" s="20" t="s">
        <v>12</v>
      </c>
      <c r="BZ104" s="19"/>
      <c r="CA104" s="20" t="s">
        <v>12</v>
      </c>
      <c r="CB104" s="19">
        <f t="shared" si="18"/>
        <v>90401</v>
      </c>
      <c r="CC104" s="5"/>
      <c r="CD104" s="72">
        <v>68238</v>
      </c>
      <c r="CE104" s="72">
        <v>22163</v>
      </c>
    </row>
    <row r="105" spans="1:84" x14ac:dyDescent="0.2">
      <c r="A105" s="6">
        <f t="shared" si="16"/>
        <v>1</v>
      </c>
      <c r="B105" s="6" t="s">
        <v>333</v>
      </c>
      <c r="C105" s="19">
        <v>26335</v>
      </c>
      <c r="D105" s="20"/>
      <c r="E105" s="21">
        <v>38154</v>
      </c>
      <c r="F105" s="21">
        <v>1438</v>
      </c>
      <c r="G105" s="21"/>
      <c r="H105" s="21"/>
      <c r="I105" s="21"/>
      <c r="J105" s="21"/>
      <c r="K105" s="21"/>
      <c r="L105" s="21"/>
      <c r="M105" s="21">
        <v>5687</v>
      </c>
      <c r="N105" s="19">
        <f t="shared" si="17"/>
        <v>45279</v>
      </c>
      <c r="O105" s="20"/>
      <c r="P105" s="21">
        <v>21988</v>
      </c>
      <c r="Q105" s="21"/>
      <c r="R105" s="21"/>
      <c r="S105" s="21">
        <v>32577</v>
      </c>
      <c r="T105" s="21"/>
      <c r="U105" s="62">
        <f t="shared" si="23"/>
        <v>54565</v>
      </c>
      <c r="V105" s="20"/>
      <c r="W105" s="21"/>
      <c r="X105" s="21"/>
      <c r="Y105" s="21"/>
      <c r="Z105" s="21"/>
      <c r="AA105" s="21"/>
      <c r="AB105" s="19">
        <f t="shared" si="24"/>
        <v>0</v>
      </c>
      <c r="AC105" s="20"/>
      <c r="AD105" s="19">
        <f t="shared" si="19"/>
        <v>99844</v>
      </c>
      <c r="AE105" s="20"/>
      <c r="AF105" s="21"/>
      <c r="AG105" s="21"/>
      <c r="AH105" s="21"/>
      <c r="AI105" s="21">
        <v>30077</v>
      </c>
      <c r="AJ105" s="19">
        <f t="shared" si="25"/>
        <v>30077</v>
      </c>
      <c r="AK105" s="20"/>
      <c r="AL105" s="21"/>
      <c r="AM105" s="21"/>
      <c r="AN105" s="21"/>
      <c r="AO105" s="21"/>
      <c r="AP105" s="19">
        <f t="shared" si="26"/>
        <v>0</v>
      </c>
      <c r="AQ105" s="20"/>
      <c r="AR105" s="21"/>
      <c r="AS105" s="21"/>
      <c r="AT105" s="21"/>
      <c r="AU105" s="21"/>
      <c r="AV105" s="21"/>
      <c r="AW105" s="21">
        <v>25480</v>
      </c>
      <c r="AX105" s="19">
        <f t="shared" si="27"/>
        <v>25480</v>
      </c>
      <c r="AY105" s="20"/>
      <c r="AZ105" s="21">
        <v>3604</v>
      </c>
      <c r="BA105" s="21"/>
      <c r="BB105" s="21">
        <v>11686</v>
      </c>
      <c r="BC105" s="21"/>
      <c r="BD105" s="19">
        <f t="shared" si="28"/>
        <v>15290</v>
      </c>
      <c r="BE105" s="20"/>
      <c r="BF105" s="22">
        <v>20472</v>
      </c>
      <c r="BG105" s="20"/>
      <c r="BH105" s="21"/>
      <c r="BI105" s="21"/>
      <c r="BJ105" s="21">
        <v>13559</v>
      </c>
      <c r="BK105" s="21"/>
      <c r="BL105" s="21">
        <v>4406</v>
      </c>
      <c r="BM105" s="21"/>
      <c r="BN105" s="21"/>
      <c r="BO105" s="21"/>
      <c r="BP105" s="21"/>
      <c r="BQ105" s="21"/>
      <c r="BR105" s="21"/>
      <c r="BS105" s="21"/>
      <c r="BT105" s="19">
        <f t="shared" si="22"/>
        <v>17965</v>
      </c>
      <c r="BU105" s="20" t="s">
        <v>12</v>
      </c>
      <c r="BV105" s="19">
        <f t="shared" si="20"/>
        <v>109284</v>
      </c>
      <c r="BW105" s="20" t="s">
        <v>12</v>
      </c>
      <c r="BX105" s="19">
        <f t="shared" si="21"/>
        <v>-9440</v>
      </c>
      <c r="BY105" s="20" t="s">
        <v>12</v>
      </c>
      <c r="BZ105" s="19"/>
      <c r="CA105" s="20" t="s">
        <v>12</v>
      </c>
      <c r="CB105" s="19">
        <f t="shared" si="18"/>
        <v>16895</v>
      </c>
      <c r="CC105" s="5"/>
      <c r="CD105" s="72">
        <v>16895</v>
      </c>
      <c r="CE105" s="72"/>
    </row>
    <row r="106" spans="1:84" x14ac:dyDescent="0.2">
      <c r="A106" s="6">
        <f t="shared" si="16"/>
        <v>0</v>
      </c>
      <c r="B106" s="6" t="s">
        <v>334</v>
      </c>
      <c r="C106" s="19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19">
        <f t="shared" si="17"/>
        <v>0</v>
      </c>
      <c r="O106" s="20"/>
      <c r="P106" s="21"/>
      <c r="Q106" s="21"/>
      <c r="R106" s="21"/>
      <c r="S106" s="21"/>
      <c r="T106" s="21"/>
      <c r="U106" s="62">
        <f t="shared" si="23"/>
        <v>0</v>
      </c>
      <c r="V106" s="20"/>
      <c r="W106" s="21"/>
      <c r="X106" s="21"/>
      <c r="Y106" s="21"/>
      <c r="Z106" s="21"/>
      <c r="AA106" s="21"/>
      <c r="AB106" s="19">
        <f t="shared" si="24"/>
        <v>0</v>
      </c>
      <c r="AC106" s="20"/>
      <c r="AD106" s="19">
        <f t="shared" si="19"/>
        <v>0</v>
      </c>
      <c r="AE106" s="20"/>
      <c r="AF106" s="21"/>
      <c r="AG106" s="21"/>
      <c r="AH106" s="21"/>
      <c r="AI106" s="21"/>
      <c r="AJ106" s="19">
        <f t="shared" si="25"/>
        <v>0</v>
      </c>
      <c r="AK106" s="20"/>
      <c r="AL106" s="21"/>
      <c r="AM106" s="21"/>
      <c r="AN106" s="21"/>
      <c r="AO106" s="21"/>
      <c r="AP106" s="19">
        <f t="shared" si="26"/>
        <v>0</v>
      </c>
      <c r="AQ106" s="20"/>
      <c r="AR106" s="21"/>
      <c r="AS106" s="21"/>
      <c r="AT106" s="21"/>
      <c r="AU106" s="21"/>
      <c r="AV106" s="21"/>
      <c r="AW106" s="21"/>
      <c r="AX106" s="19">
        <f t="shared" si="27"/>
        <v>0</v>
      </c>
      <c r="AY106" s="20"/>
      <c r="AZ106" s="21"/>
      <c r="BA106" s="21"/>
      <c r="BB106" s="21"/>
      <c r="BC106" s="21"/>
      <c r="BD106" s="19">
        <f t="shared" si="28"/>
        <v>0</v>
      </c>
      <c r="BE106" s="20"/>
      <c r="BF106" s="22"/>
      <c r="BG106" s="20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19">
        <f t="shared" si="22"/>
        <v>0</v>
      </c>
      <c r="BU106" s="20" t="s">
        <v>12</v>
      </c>
      <c r="BV106" s="19">
        <f t="shared" si="20"/>
        <v>0</v>
      </c>
      <c r="BW106" s="20" t="s">
        <v>12</v>
      </c>
      <c r="BX106" s="19">
        <f t="shared" si="21"/>
        <v>0</v>
      </c>
      <c r="BY106" s="20" t="s">
        <v>12</v>
      </c>
      <c r="BZ106" s="19"/>
      <c r="CA106" s="20" t="s">
        <v>12</v>
      </c>
      <c r="CB106" s="19">
        <f t="shared" si="18"/>
        <v>0</v>
      </c>
      <c r="CC106" s="5"/>
      <c r="CD106" s="72"/>
      <c r="CE106" s="72"/>
    </row>
    <row r="107" spans="1:84" x14ac:dyDescent="0.2">
      <c r="A107" s="6">
        <f t="shared" si="16"/>
        <v>1</v>
      </c>
      <c r="B107" s="6" t="s">
        <v>335</v>
      </c>
      <c r="C107" s="19">
        <v>0</v>
      </c>
      <c r="D107" s="20"/>
      <c r="E107" s="21">
        <v>17683.11</v>
      </c>
      <c r="F107" s="21"/>
      <c r="G107" s="21">
        <v>16.23</v>
      </c>
      <c r="H107" s="21"/>
      <c r="I107" s="21"/>
      <c r="J107" s="21"/>
      <c r="K107" s="21"/>
      <c r="L107" s="21"/>
      <c r="M107" s="21"/>
      <c r="N107" s="19">
        <f t="shared" si="17"/>
        <v>17699.34</v>
      </c>
      <c r="O107" s="20"/>
      <c r="P107" s="21">
        <v>37598.550000000003</v>
      </c>
      <c r="Q107" s="21"/>
      <c r="R107" s="21"/>
      <c r="S107" s="21"/>
      <c r="T107" s="21"/>
      <c r="U107" s="62">
        <f t="shared" si="23"/>
        <v>37598.550000000003</v>
      </c>
      <c r="V107" s="20"/>
      <c r="W107" s="21"/>
      <c r="X107" s="21"/>
      <c r="Y107" s="21"/>
      <c r="Z107" s="21"/>
      <c r="AA107" s="21"/>
      <c r="AB107" s="19">
        <f t="shared" si="24"/>
        <v>0</v>
      </c>
      <c r="AC107" s="20"/>
      <c r="AD107" s="19">
        <f t="shared" si="19"/>
        <v>55297.89</v>
      </c>
      <c r="AE107" s="20"/>
      <c r="AF107" s="21"/>
      <c r="AG107" s="21"/>
      <c r="AH107" s="21"/>
      <c r="AI107" s="21"/>
      <c r="AJ107" s="19">
        <f t="shared" si="25"/>
        <v>0</v>
      </c>
      <c r="AK107" s="20"/>
      <c r="AL107" s="21"/>
      <c r="AM107" s="21"/>
      <c r="AN107" s="21"/>
      <c r="AO107" s="21"/>
      <c r="AP107" s="19">
        <f t="shared" si="26"/>
        <v>0</v>
      </c>
      <c r="AQ107" s="20"/>
      <c r="AR107" s="21"/>
      <c r="AS107" s="21">
        <v>373.44</v>
      </c>
      <c r="AT107" s="21">
        <v>359.83</v>
      </c>
      <c r="AU107" s="21"/>
      <c r="AV107" s="21"/>
      <c r="AW107" s="21">
        <v>22659.03</v>
      </c>
      <c r="AX107" s="19">
        <f t="shared" si="27"/>
        <v>23392.3</v>
      </c>
      <c r="AY107" s="20"/>
      <c r="AZ107" s="21"/>
      <c r="BA107" s="21">
        <v>1014.86</v>
      </c>
      <c r="BB107" s="21">
        <v>968.97</v>
      </c>
      <c r="BC107" s="21">
        <v>44</v>
      </c>
      <c r="BD107" s="19">
        <f t="shared" si="28"/>
        <v>2027.83</v>
      </c>
      <c r="BE107" s="20"/>
      <c r="BF107" s="22">
        <v>9868.0499999999993</v>
      </c>
      <c r="BG107" s="20"/>
      <c r="BH107" s="21"/>
      <c r="BI107" s="21"/>
      <c r="BJ107" s="21">
        <v>8480.06</v>
      </c>
      <c r="BK107" s="21">
        <v>3807.61</v>
      </c>
      <c r="BL107" s="21"/>
      <c r="BM107" s="21"/>
      <c r="BN107" s="21"/>
      <c r="BO107" s="21"/>
      <c r="BP107" s="21"/>
      <c r="BQ107" s="21"/>
      <c r="BR107" s="21"/>
      <c r="BS107" s="21"/>
      <c r="BT107" s="19">
        <f t="shared" si="22"/>
        <v>12287.67</v>
      </c>
      <c r="BU107" s="20" t="s">
        <v>12</v>
      </c>
      <c r="BV107" s="19">
        <f t="shared" si="20"/>
        <v>47575.850000000006</v>
      </c>
      <c r="BW107" s="20" t="s">
        <v>12</v>
      </c>
      <c r="BX107" s="19">
        <f t="shared" si="21"/>
        <v>7722.0399999999936</v>
      </c>
      <c r="BY107" s="20" t="s">
        <v>12</v>
      </c>
      <c r="BZ107" s="19"/>
      <c r="CA107" s="20" t="s">
        <v>12</v>
      </c>
      <c r="CB107" s="19">
        <f t="shared" si="18"/>
        <v>7722.0399999999936</v>
      </c>
      <c r="CC107" s="5"/>
      <c r="CD107" s="72"/>
      <c r="CE107" s="72"/>
    </row>
    <row r="108" spans="1:84" x14ac:dyDescent="0.2">
      <c r="A108" s="6">
        <f t="shared" si="16"/>
        <v>1</v>
      </c>
      <c r="B108" s="6" t="s">
        <v>336</v>
      </c>
      <c r="C108" s="19">
        <v>72411.62</v>
      </c>
      <c r="D108" s="20"/>
      <c r="E108" s="21">
        <v>93638.15</v>
      </c>
      <c r="F108" s="21"/>
      <c r="G108" s="21">
        <v>114.68</v>
      </c>
      <c r="H108" s="21"/>
      <c r="I108" s="21"/>
      <c r="J108" s="21"/>
      <c r="K108" s="21"/>
      <c r="L108" s="21"/>
      <c r="M108" s="21">
        <v>40776.519999999997</v>
      </c>
      <c r="N108" s="19">
        <f t="shared" si="17"/>
        <v>134529.34999999998</v>
      </c>
      <c r="O108" s="20"/>
      <c r="P108" s="21">
        <v>4086.15</v>
      </c>
      <c r="Q108" s="21"/>
      <c r="R108" s="21"/>
      <c r="S108" s="21"/>
      <c r="T108" s="21"/>
      <c r="U108" s="62">
        <f t="shared" si="23"/>
        <v>4086.15</v>
      </c>
      <c r="V108" s="20"/>
      <c r="W108" s="21"/>
      <c r="X108" s="21"/>
      <c r="Y108" s="21"/>
      <c r="Z108" s="21"/>
      <c r="AA108" s="21"/>
      <c r="AB108" s="19">
        <f t="shared" si="24"/>
        <v>0</v>
      </c>
      <c r="AC108" s="20"/>
      <c r="AD108" s="19">
        <f t="shared" si="19"/>
        <v>138615.49999999997</v>
      </c>
      <c r="AE108" s="20"/>
      <c r="AF108" s="21"/>
      <c r="AG108" s="21"/>
      <c r="AH108" s="21"/>
      <c r="AI108" s="21"/>
      <c r="AJ108" s="19">
        <f t="shared" si="25"/>
        <v>0</v>
      </c>
      <c r="AK108" s="20"/>
      <c r="AL108" s="21">
        <v>4596.37</v>
      </c>
      <c r="AM108" s="21">
        <v>1864.01</v>
      </c>
      <c r="AN108" s="21"/>
      <c r="AO108" s="21"/>
      <c r="AP108" s="19">
        <f t="shared" si="26"/>
        <v>6460.38</v>
      </c>
      <c r="AQ108" s="20"/>
      <c r="AR108" s="21">
        <v>388.3</v>
      </c>
      <c r="AS108" s="21">
        <v>1611.4</v>
      </c>
      <c r="AT108" s="21">
        <v>13978.69</v>
      </c>
      <c r="AU108" s="21">
        <v>388.3</v>
      </c>
      <c r="AV108" s="21"/>
      <c r="AW108" s="21">
        <v>8539.14</v>
      </c>
      <c r="AX108" s="19">
        <f t="shared" si="27"/>
        <v>24905.83</v>
      </c>
      <c r="AY108" s="20"/>
      <c r="AZ108" s="21"/>
      <c r="BA108" s="21">
        <v>20000</v>
      </c>
      <c r="BB108" s="21"/>
      <c r="BC108" s="21">
        <v>9755.7900000000009</v>
      </c>
      <c r="BD108" s="19">
        <f t="shared" si="28"/>
        <v>29755.79</v>
      </c>
      <c r="BE108" s="20"/>
      <c r="BF108" s="22">
        <v>3538.02</v>
      </c>
      <c r="BG108" s="20"/>
      <c r="BH108" s="21"/>
      <c r="BI108" s="21"/>
      <c r="BJ108" s="21">
        <v>10139.93</v>
      </c>
      <c r="BK108" s="21"/>
      <c r="BL108" s="21"/>
      <c r="BM108" s="21"/>
      <c r="BN108" s="21"/>
      <c r="BO108" s="21"/>
      <c r="BP108" s="21"/>
      <c r="BQ108" s="21"/>
      <c r="BR108" s="21"/>
      <c r="BS108" s="21">
        <v>21393.93</v>
      </c>
      <c r="BT108" s="19">
        <f t="shared" si="22"/>
        <v>31533.86</v>
      </c>
      <c r="BU108" s="20" t="s">
        <v>12</v>
      </c>
      <c r="BV108" s="19">
        <f t="shared" si="20"/>
        <v>96193.88</v>
      </c>
      <c r="BW108" s="20" t="s">
        <v>12</v>
      </c>
      <c r="BX108" s="19">
        <f t="shared" si="21"/>
        <v>42421.619999999966</v>
      </c>
      <c r="BY108" s="20" t="s">
        <v>12</v>
      </c>
      <c r="BZ108" s="19"/>
      <c r="CA108" s="20" t="s">
        <v>12</v>
      </c>
      <c r="CB108" s="19">
        <f t="shared" si="18"/>
        <v>114833.23999999996</v>
      </c>
      <c r="CC108" s="5"/>
      <c r="CD108" s="72">
        <v>35000</v>
      </c>
      <c r="CE108" s="72">
        <v>79833</v>
      </c>
    </row>
    <row r="109" spans="1:84" x14ac:dyDescent="0.2">
      <c r="A109" s="6">
        <f t="shared" si="16"/>
        <v>1</v>
      </c>
      <c r="B109" s="6" t="s">
        <v>337</v>
      </c>
      <c r="C109" s="19">
        <v>5160.4399999999996</v>
      </c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19">
        <f t="shared" si="17"/>
        <v>0</v>
      </c>
      <c r="O109" s="20"/>
      <c r="P109" s="21">
        <v>2887.04</v>
      </c>
      <c r="Q109" s="21"/>
      <c r="R109" s="21"/>
      <c r="S109" s="21"/>
      <c r="T109" s="21"/>
      <c r="U109" s="62">
        <f t="shared" si="23"/>
        <v>2887.04</v>
      </c>
      <c r="V109" s="20"/>
      <c r="W109" s="21"/>
      <c r="X109" s="21"/>
      <c r="Y109" s="21"/>
      <c r="Z109" s="21"/>
      <c r="AA109" s="21"/>
      <c r="AB109" s="19">
        <f t="shared" si="24"/>
        <v>0</v>
      </c>
      <c r="AC109" s="20"/>
      <c r="AD109" s="19">
        <f t="shared" si="19"/>
        <v>2887.04</v>
      </c>
      <c r="AE109" s="20"/>
      <c r="AF109" s="21"/>
      <c r="AG109" s="21"/>
      <c r="AH109" s="21"/>
      <c r="AI109" s="21"/>
      <c r="AJ109" s="19">
        <f t="shared" si="25"/>
        <v>0</v>
      </c>
      <c r="AK109" s="20"/>
      <c r="AL109" s="21"/>
      <c r="AM109" s="21"/>
      <c r="AN109" s="21"/>
      <c r="AO109" s="21"/>
      <c r="AP109" s="19">
        <f t="shared" si="26"/>
        <v>0</v>
      </c>
      <c r="AQ109" s="20"/>
      <c r="AR109" s="21"/>
      <c r="AS109" s="21"/>
      <c r="AT109" s="21"/>
      <c r="AU109" s="21"/>
      <c r="AV109" s="21"/>
      <c r="AW109" s="21"/>
      <c r="AX109" s="19">
        <f t="shared" si="27"/>
        <v>0</v>
      </c>
      <c r="AY109" s="20"/>
      <c r="AZ109" s="21"/>
      <c r="BA109" s="21"/>
      <c r="BB109" s="21"/>
      <c r="BC109" s="21"/>
      <c r="BD109" s="19">
        <f t="shared" si="28"/>
        <v>0</v>
      </c>
      <c r="BE109" s="20"/>
      <c r="BF109" s="22"/>
      <c r="BG109" s="20"/>
      <c r="BH109" s="21"/>
      <c r="BI109" s="21"/>
      <c r="BJ109" s="21">
        <v>2238.1999999999998</v>
      </c>
      <c r="BK109" s="21"/>
      <c r="BL109" s="21"/>
      <c r="BM109" s="21"/>
      <c r="BN109" s="21"/>
      <c r="BO109" s="21"/>
      <c r="BP109" s="21"/>
      <c r="BQ109" s="21"/>
      <c r="BR109" s="21"/>
      <c r="BS109" s="21"/>
      <c r="BT109" s="19">
        <f t="shared" si="22"/>
        <v>2238.1999999999998</v>
      </c>
      <c r="BU109" s="20" t="s">
        <v>12</v>
      </c>
      <c r="BV109" s="19">
        <f t="shared" si="20"/>
        <v>2238.1999999999998</v>
      </c>
      <c r="BW109" s="20" t="s">
        <v>12</v>
      </c>
      <c r="BX109" s="19">
        <f t="shared" si="21"/>
        <v>648.84000000000015</v>
      </c>
      <c r="BY109" s="20" t="s">
        <v>12</v>
      </c>
      <c r="BZ109" s="19"/>
      <c r="CA109" s="20" t="s">
        <v>12</v>
      </c>
      <c r="CB109" s="19">
        <f t="shared" si="18"/>
        <v>5809.28</v>
      </c>
      <c r="CC109" s="5" t="s">
        <v>544</v>
      </c>
      <c r="CD109" s="72"/>
      <c r="CE109" s="72">
        <v>5809.28</v>
      </c>
    </row>
    <row r="110" spans="1:84" x14ac:dyDescent="0.2">
      <c r="A110" s="6">
        <f t="shared" si="16"/>
        <v>1</v>
      </c>
      <c r="B110" s="6" t="s">
        <v>338</v>
      </c>
      <c r="C110" s="19">
        <v>2352017</v>
      </c>
      <c r="D110" s="20"/>
      <c r="E110" s="21">
        <v>1782000</v>
      </c>
      <c r="F110" s="21"/>
      <c r="G110" s="21">
        <v>17733.73</v>
      </c>
      <c r="H110" s="21"/>
      <c r="I110" s="21"/>
      <c r="J110" s="21"/>
      <c r="K110" s="21"/>
      <c r="L110" s="21"/>
      <c r="M110" s="21">
        <v>2100400.1</v>
      </c>
      <c r="N110" s="19">
        <f t="shared" si="17"/>
        <v>3900133.83</v>
      </c>
      <c r="O110" s="20"/>
      <c r="P110" s="21">
        <v>1073295.8799999999</v>
      </c>
      <c r="Q110" s="21"/>
      <c r="R110" s="21"/>
      <c r="S110" s="21"/>
      <c r="T110" s="21"/>
      <c r="U110" s="62">
        <f t="shared" si="23"/>
        <v>1073295.8799999999</v>
      </c>
      <c r="V110" s="20"/>
      <c r="W110" s="21"/>
      <c r="X110" s="21"/>
      <c r="Y110" s="21"/>
      <c r="Z110" s="21"/>
      <c r="AA110" s="21"/>
      <c r="AB110" s="19">
        <f t="shared" si="24"/>
        <v>0</v>
      </c>
      <c r="AC110" s="20"/>
      <c r="AD110" s="19">
        <f t="shared" ref="AD110:AD141" si="29">(+AB110+U110+N110)</f>
        <v>4973429.71</v>
      </c>
      <c r="AE110" s="20"/>
      <c r="AF110" s="21"/>
      <c r="AG110" s="21">
        <v>109488.68</v>
      </c>
      <c r="AH110" s="21"/>
      <c r="AI110" s="21">
        <v>263089.34999999998</v>
      </c>
      <c r="AJ110" s="19">
        <f t="shared" si="25"/>
        <v>372578.02999999997</v>
      </c>
      <c r="AK110" s="20"/>
      <c r="AL110" s="21">
        <v>701069.82</v>
      </c>
      <c r="AM110" s="21"/>
      <c r="AN110" s="21"/>
      <c r="AO110" s="21">
        <v>88699.199999999997</v>
      </c>
      <c r="AP110" s="19">
        <f t="shared" si="26"/>
        <v>789769.0199999999</v>
      </c>
      <c r="AQ110" s="20"/>
      <c r="AR110" s="21">
        <v>886373.22</v>
      </c>
      <c r="AS110" s="21">
        <v>31896.39</v>
      </c>
      <c r="AT110" s="21">
        <v>58943.72</v>
      </c>
      <c r="AU110" s="21">
        <v>15421.08</v>
      </c>
      <c r="AV110" s="21"/>
      <c r="AW110" s="21">
        <v>1313975.23</v>
      </c>
      <c r="AX110" s="19">
        <f t="shared" si="27"/>
        <v>2306609.6399999997</v>
      </c>
      <c r="AY110" s="20"/>
      <c r="AZ110" s="21">
        <v>93449</v>
      </c>
      <c r="BA110" s="21"/>
      <c r="BB110" s="21">
        <v>186865.82</v>
      </c>
      <c r="BC110" s="21">
        <v>517.54999999999995</v>
      </c>
      <c r="BD110" s="19">
        <f t="shared" si="28"/>
        <v>280832.37</v>
      </c>
      <c r="BE110" s="20"/>
      <c r="BF110" s="22">
        <v>266840.06</v>
      </c>
      <c r="BG110" s="20"/>
      <c r="BH110" s="21">
        <v>158464</v>
      </c>
      <c r="BI110" s="21">
        <v>3234</v>
      </c>
      <c r="BJ110" s="21"/>
      <c r="BK110" s="21"/>
      <c r="BL110" s="21">
        <v>19204.29</v>
      </c>
      <c r="BM110" s="21"/>
      <c r="BN110" s="21"/>
      <c r="BO110" s="21"/>
      <c r="BP110" s="21"/>
      <c r="BQ110" s="21">
        <v>16628.88</v>
      </c>
      <c r="BR110" s="21"/>
      <c r="BS110" s="21">
        <v>730207.94</v>
      </c>
      <c r="BT110" s="19">
        <f t="shared" si="22"/>
        <v>927739.11</v>
      </c>
      <c r="BU110" s="20" t="s">
        <v>12</v>
      </c>
      <c r="BV110" s="19">
        <f t="shared" ref="BV110:BV141" si="30">(+BT110+BF110+BD110+AX110+AP110+AJ110)</f>
        <v>4944368.2299999995</v>
      </c>
      <c r="BW110" s="20" t="s">
        <v>12</v>
      </c>
      <c r="BX110" s="19">
        <f t="shared" ref="BX110:BX141" si="31">((+AB110+U110+N110)-BV110)</f>
        <v>29061.480000000447</v>
      </c>
      <c r="BY110" s="20" t="s">
        <v>12</v>
      </c>
      <c r="BZ110" s="19"/>
      <c r="CA110" s="20" t="s">
        <v>12</v>
      </c>
      <c r="CB110" s="19">
        <f t="shared" si="18"/>
        <v>2381078.4800000004</v>
      </c>
      <c r="CC110" s="5"/>
      <c r="CD110" s="72">
        <v>2381078.48</v>
      </c>
      <c r="CE110" s="72"/>
      <c r="CF110" s="6" t="s">
        <v>544</v>
      </c>
    </row>
    <row r="111" spans="1:84" x14ac:dyDescent="0.2">
      <c r="A111" s="6">
        <f t="shared" si="16"/>
        <v>1</v>
      </c>
      <c r="B111" s="6" t="s">
        <v>339</v>
      </c>
      <c r="C111" s="19">
        <v>0</v>
      </c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19">
        <f t="shared" si="17"/>
        <v>0</v>
      </c>
      <c r="O111" s="20"/>
      <c r="P111" s="21">
        <v>69184.11</v>
      </c>
      <c r="Q111" s="21"/>
      <c r="R111" s="21"/>
      <c r="S111" s="21"/>
      <c r="T111" s="21"/>
      <c r="U111" s="62">
        <f t="shared" si="23"/>
        <v>69184.11</v>
      </c>
      <c r="V111" s="20"/>
      <c r="W111" s="21"/>
      <c r="X111" s="21"/>
      <c r="Y111" s="21"/>
      <c r="Z111" s="21"/>
      <c r="AA111" s="21"/>
      <c r="AB111" s="19">
        <f t="shared" si="24"/>
        <v>0</v>
      </c>
      <c r="AC111" s="20"/>
      <c r="AD111" s="19">
        <f t="shared" si="29"/>
        <v>69184.11</v>
      </c>
      <c r="AE111" s="20"/>
      <c r="AF111" s="21"/>
      <c r="AG111" s="21"/>
      <c r="AH111" s="21"/>
      <c r="AI111" s="21"/>
      <c r="AJ111" s="19">
        <f t="shared" si="25"/>
        <v>0</v>
      </c>
      <c r="AK111" s="20"/>
      <c r="AL111" s="21"/>
      <c r="AM111" s="21"/>
      <c r="AN111" s="21"/>
      <c r="AO111" s="21"/>
      <c r="AP111" s="19">
        <f t="shared" si="26"/>
        <v>0</v>
      </c>
      <c r="AQ111" s="20"/>
      <c r="AR111" s="21">
        <v>30000</v>
      </c>
      <c r="AS111" s="21">
        <v>34.840000000000003</v>
      </c>
      <c r="AT111" s="21">
        <v>450.09</v>
      </c>
      <c r="AU111" s="21"/>
      <c r="AV111" s="21"/>
      <c r="AW111" s="21"/>
      <c r="AX111" s="19">
        <f t="shared" si="27"/>
        <v>30484.93</v>
      </c>
      <c r="AY111" s="20"/>
      <c r="AZ111" s="21"/>
      <c r="BA111" s="21"/>
      <c r="BB111" s="21"/>
      <c r="BC111" s="21"/>
      <c r="BD111" s="19">
        <f t="shared" si="28"/>
        <v>0</v>
      </c>
      <c r="BE111" s="20"/>
      <c r="BF111" s="22">
        <v>1144</v>
      </c>
      <c r="BG111" s="20"/>
      <c r="BH111" s="21"/>
      <c r="BI111" s="21"/>
      <c r="BJ111" s="21">
        <v>2597.63</v>
      </c>
      <c r="BK111" s="21"/>
      <c r="BL111" s="21"/>
      <c r="BM111" s="21"/>
      <c r="BN111" s="21"/>
      <c r="BO111" s="21"/>
      <c r="BP111" s="21"/>
      <c r="BQ111" s="21"/>
      <c r="BR111" s="21"/>
      <c r="BS111" s="21">
        <v>260.08</v>
      </c>
      <c r="BT111" s="19">
        <f>((SUM(BH111:BS111)))</f>
        <v>2857.71</v>
      </c>
      <c r="BU111" s="20" t="s">
        <v>12</v>
      </c>
      <c r="BV111" s="19">
        <f t="shared" si="30"/>
        <v>34486.639999999999</v>
      </c>
      <c r="BW111" s="20" t="s">
        <v>12</v>
      </c>
      <c r="BX111" s="19">
        <f t="shared" si="31"/>
        <v>34697.47</v>
      </c>
      <c r="BY111" s="20" t="s">
        <v>12</v>
      </c>
      <c r="BZ111" s="19"/>
      <c r="CA111" s="20" t="s">
        <v>12</v>
      </c>
      <c r="CB111" s="19">
        <f t="shared" si="18"/>
        <v>34697.47</v>
      </c>
      <c r="CC111" s="5"/>
      <c r="CD111" s="72"/>
      <c r="CE111" s="72"/>
    </row>
    <row r="112" spans="1:84" x14ac:dyDescent="0.2">
      <c r="A112" s="6">
        <f t="shared" si="16"/>
        <v>1</v>
      </c>
      <c r="B112" s="6" t="s">
        <v>340</v>
      </c>
      <c r="C112" s="19">
        <v>0</v>
      </c>
      <c r="D112" s="20"/>
      <c r="E112" s="21">
        <v>9142</v>
      </c>
      <c r="F112" s="21"/>
      <c r="G112" s="21"/>
      <c r="H112" s="21"/>
      <c r="I112" s="21"/>
      <c r="J112" s="21"/>
      <c r="K112" s="21"/>
      <c r="L112" s="21"/>
      <c r="M112" s="21"/>
      <c r="N112" s="19">
        <f t="shared" si="17"/>
        <v>9142</v>
      </c>
      <c r="O112" s="20"/>
      <c r="P112" s="21">
        <v>18396</v>
      </c>
      <c r="Q112" s="21"/>
      <c r="R112" s="21">
        <v>15854</v>
      </c>
      <c r="S112" s="21">
        <v>106797</v>
      </c>
      <c r="T112" s="21"/>
      <c r="U112" s="62">
        <f t="shared" si="23"/>
        <v>141047</v>
      </c>
      <c r="V112" s="20"/>
      <c r="W112" s="21"/>
      <c r="X112" s="21"/>
      <c r="Y112" s="21"/>
      <c r="Z112" s="21"/>
      <c r="AA112" s="21"/>
      <c r="AB112" s="19">
        <f t="shared" si="24"/>
        <v>0</v>
      </c>
      <c r="AC112" s="20"/>
      <c r="AD112" s="19">
        <f t="shared" si="29"/>
        <v>150189</v>
      </c>
      <c r="AE112" s="20"/>
      <c r="AF112" s="21">
        <v>90832</v>
      </c>
      <c r="AG112" s="21">
        <v>15965</v>
      </c>
      <c r="AH112" s="21"/>
      <c r="AI112" s="21"/>
      <c r="AJ112" s="19">
        <f t="shared" si="25"/>
        <v>106797</v>
      </c>
      <c r="AK112" s="20"/>
      <c r="AL112" s="21"/>
      <c r="AM112" s="21"/>
      <c r="AN112" s="21"/>
      <c r="AO112" s="21"/>
      <c r="AP112" s="19">
        <f t="shared" si="26"/>
        <v>0</v>
      </c>
      <c r="AQ112" s="20"/>
      <c r="AR112" s="21">
        <v>16539</v>
      </c>
      <c r="AS112" s="21">
        <v>1007</v>
      </c>
      <c r="AT112" s="21">
        <v>5648</v>
      </c>
      <c r="AU112" s="21"/>
      <c r="AV112" s="21"/>
      <c r="AW112" s="21">
        <v>6882</v>
      </c>
      <c r="AX112" s="19">
        <f t="shared" si="27"/>
        <v>30076</v>
      </c>
      <c r="AY112" s="20"/>
      <c r="AZ112" s="21"/>
      <c r="BA112" s="21"/>
      <c r="BB112" s="21">
        <v>1835</v>
      </c>
      <c r="BC112" s="21"/>
      <c r="BD112" s="19">
        <f t="shared" si="28"/>
        <v>1835</v>
      </c>
      <c r="BE112" s="20"/>
      <c r="BF112" s="22">
        <v>3555</v>
      </c>
      <c r="BG112" s="20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>
        <v>7926</v>
      </c>
      <c r="BT112" s="19">
        <f t="shared" si="22"/>
        <v>7926</v>
      </c>
      <c r="BU112" s="20" t="s">
        <v>12</v>
      </c>
      <c r="BV112" s="19">
        <f t="shared" si="30"/>
        <v>150189</v>
      </c>
      <c r="BW112" s="20" t="s">
        <v>12</v>
      </c>
      <c r="BX112" s="19">
        <f t="shared" si="31"/>
        <v>0</v>
      </c>
      <c r="BY112" s="20" t="s">
        <v>12</v>
      </c>
      <c r="BZ112" s="19"/>
      <c r="CA112" s="20" t="s">
        <v>12</v>
      </c>
      <c r="CB112" s="19">
        <f t="shared" si="18"/>
        <v>0</v>
      </c>
      <c r="CC112" s="5"/>
      <c r="CD112" s="72"/>
      <c r="CE112" s="72"/>
    </row>
    <row r="113" spans="1:83" x14ac:dyDescent="0.2">
      <c r="A113" s="6">
        <f t="shared" si="16"/>
        <v>1</v>
      </c>
      <c r="B113" s="6" t="s">
        <v>341</v>
      </c>
      <c r="C113" s="19">
        <v>0</v>
      </c>
      <c r="D113" s="20"/>
      <c r="E113" s="21"/>
      <c r="F113" s="21"/>
      <c r="G113" s="21"/>
      <c r="H113" s="21">
        <v>28128</v>
      </c>
      <c r="I113" s="21"/>
      <c r="J113" s="21"/>
      <c r="K113" s="21"/>
      <c r="L113" s="21"/>
      <c r="M113" s="21"/>
      <c r="N113" s="19">
        <f t="shared" si="17"/>
        <v>28128</v>
      </c>
      <c r="O113" s="20"/>
      <c r="P113" s="21">
        <v>69960</v>
      </c>
      <c r="Q113" s="21">
        <v>85119</v>
      </c>
      <c r="R113" s="21">
        <v>55214</v>
      </c>
      <c r="S113" s="21"/>
      <c r="T113" s="21"/>
      <c r="U113" s="62">
        <f t="shared" si="23"/>
        <v>210293</v>
      </c>
      <c r="V113" s="20"/>
      <c r="W113" s="21"/>
      <c r="X113" s="21"/>
      <c r="Y113" s="21"/>
      <c r="Z113" s="21"/>
      <c r="AA113" s="21"/>
      <c r="AB113" s="19">
        <f t="shared" si="24"/>
        <v>0</v>
      </c>
      <c r="AC113" s="20"/>
      <c r="AD113" s="19">
        <f t="shared" si="29"/>
        <v>238421</v>
      </c>
      <c r="AE113" s="20"/>
      <c r="AF113" s="21"/>
      <c r="AG113" s="21"/>
      <c r="AH113" s="21"/>
      <c r="AI113" s="21"/>
      <c r="AJ113" s="19">
        <f t="shared" si="25"/>
        <v>0</v>
      </c>
      <c r="AK113" s="20"/>
      <c r="AL113" s="21"/>
      <c r="AM113" s="21"/>
      <c r="AN113" s="21"/>
      <c r="AO113" s="21"/>
      <c r="AP113" s="19">
        <f t="shared" si="26"/>
        <v>0</v>
      </c>
      <c r="AQ113" s="20"/>
      <c r="AR113" s="21">
        <v>151479</v>
      </c>
      <c r="AS113" s="21">
        <v>7504</v>
      </c>
      <c r="AT113" s="21">
        <v>15056</v>
      </c>
      <c r="AU113" s="21"/>
      <c r="AV113" s="21"/>
      <c r="AW113" s="21">
        <v>805</v>
      </c>
      <c r="AX113" s="19">
        <f t="shared" si="27"/>
        <v>174844</v>
      </c>
      <c r="AY113" s="20"/>
      <c r="AZ113" s="21"/>
      <c r="BA113" s="21">
        <v>9171</v>
      </c>
      <c r="BB113" s="21">
        <v>17392</v>
      </c>
      <c r="BC113" s="21"/>
      <c r="BD113" s="19">
        <f t="shared" si="28"/>
        <v>26563</v>
      </c>
      <c r="BE113" s="20"/>
      <c r="BF113" s="22"/>
      <c r="BG113" s="20"/>
      <c r="BH113" s="21"/>
      <c r="BI113" s="21"/>
      <c r="BJ113" s="21">
        <v>27203</v>
      </c>
      <c r="BK113" s="21">
        <v>7000</v>
      </c>
      <c r="BL113" s="21">
        <v>2811</v>
      </c>
      <c r="BM113" s="21"/>
      <c r="BN113" s="21"/>
      <c r="BO113" s="21"/>
      <c r="BP113" s="21"/>
      <c r="BQ113" s="21"/>
      <c r="BR113" s="21"/>
      <c r="BS113" s="21"/>
      <c r="BT113" s="19">
        <f t="shared" si="22"/>
        <v>37014</v>
      </c>
      <c r="BU113" s="20" t="s">
        <v>12</v>
      </c>
      <c r="BV113" s="19">
        <f t="shared" si="30"/>
        <v>238421</v>
      </c>
      <c r="BW113" s="20" t="s">
        <v>12</v>
      </c>
      <c r="BX113" s="19">
        <f t="shared" si="31"/>
        <v>0</v>
      </c>
      <c r="BY113" s="20" t="s">
        <v>12</v>
      </c>
      <c r="BZ113" s="19"/>
      <c r="CA113" s="20" t="s">
        <v>12</v>
      </c>
      <c r="CB113" s="19">
        <f t="shared" si="18"/>
        <v>0</v>
      </c>
      <c r="CC113" s="5"/>
      <c r="CD113" s="72"/>
      <c r="CE113" s="72"/>
    </row>
    <row r="114" spans="1:83" x14ac:dyDescent="0.2">
      <c r="A114" s="6">
        <f t="shared" si="16"/>
        <v>1</v>
      </c>
      <c r="B114" s="6" t="s">
        <v>342</v>
      </c>
      <c r="C114" s="19">
        <v>76982</v>
      </c>
      <c r="D114" s="20"/>
      <c r="E114" s="21"/>
      <c r="F114" s="21"/>
      <c r="G114" s="21">
        <v>1046</v>
      </c>
      <c r="H114" s="21"/>
      <c r="I114" s="21"/>
      <c r="J114" s="21"/>
      <c r="K114" s="21"/>
      <c r="L114" s="21"/>
      <c r="M114" s="21">
        <v>3868</v>
      </c>
      <c r="N114" s="19">
        <f t="shared" si="17"/>
        <v>4914</v>
      </c>
      <c r="O114" s="20"/>
      <c r="P114" s="21">
        <v>5808</v>
      </c>
      <c r="Q114" s="21"/>
      <c r="R114" s="21">
        <v>6505</v>
      </c>
      <c r="S114" s="21"/>
      <c r="T114" s="21"/>
      <c r="U114" s="62">
        <f t="shared" si="23"/>
        <v>12313</v>
      </c>
      <c r="V114" s="20"/>
      <c r="W114" s="21"/>
      <c r="X114" s="21"/>
      <c r="Y114" s="21"/>
      <c r="Z114" s="21"/>
      <c r="AA114" s="21">
        <v>35405</v>
      </c>
      <c r="AB114" s="19">
        <f t="shared" si="24"/>
        <v>35405</v>
      </c>
      <c r="AC114" s="20"/>
      <c r="AD114" s="19">
        <f t="shared" si="29"/>
        <v>52632</v>
      </c>
      <c r="AE114" s="20" t="s">
        <v>84</v>
      </c>
      <c r="AF114" s="21"/>
      <c r="AG114" s="21"/>
      <c r="AH114" s="21"/>
      <c r="AI114" s="21">
        <v>30688</v>
      </c>
      <c r="AJ114" s="19">
        <f t="shared" si="25"/>
        <v>30688</v>
      </c>
      <c r="AK114" s="20"/>
      <c r="AL114" s="21"/>
      <c r="AM114" s="21"/>
      <c r="AN114" s="21"/>
      <c r="AO114" s="21">
        <v>714</v>
      </c>
      <c r="AP114" s="19">
        <f t="shared" si="26"/>
        <v>714</v>
      </c>
      <c r="AQ114" s="20"/>
      <c r="AR114" s="21"/>
      <c r="AS114" s="21">
        <v>250</v>
      </c>
      <c r="AT114" s="21">
        <v>250</v>
      </c>
      <c r="AU114" s="21"/>
      <c r="AV114" s="21"/>
      <c r="AW114" s="21">
        <v>1200</v>
      </c>
      <c r="AX114" s="19">
        <f t="shared" si="27"/>
        <v>1700</v>
      </c>
      <c r="AY114" s="20"/>
      <c r="AZ114" s="21"/>
      <c r="BA114" s="21"/>
      <c r="BB114" s="21"/>
      <c r="BC114" s="21"/>
      <c r="BD114" s="19">
        <f t="shared" si="28"/>
        <v>0</v>
      </c>
      <c r="BE114" s="20"/>
      <c r="BF114" s="22">
        <v>1350</v>
      </c>
      <c r="BG114" s="20"/>
      <c r="BH114" s="21"/>
      <c r="BI114" s="21"/>
      <c r="BJ114" s="21"/>
      <c r="BK114" s="21">
        <v>1384</v>
      </c>
      <c r="BL114" s="21">
        <v>35405</v>
      </c>
      <c r="BM114" s="21"/>
      <c r="BN114" s="21"/>
      <c r="BO114" s="21"/>
      <c r="BP114" s="21"/>
      <c r="BQ114" s="21"/>
      <c r="BR114" s="21"/>
      <c r="BS114" s="21"/>
      <c r="BT114" s="19">
        <f t="shared" si="22"/>
        <v>36789</v>
      </c>
      <c r="BU114" s="20" t="s">
        <v>12</v>
      </c>
      <c r="BV114" s="19">
        <f t="shared" si="30"/>
        <v>71241</v>
      </c>
      <c r="BW114" s="20" t="s">
        <v>12</v>
      </c>
      <c r="BX114" s="19">
        <f t="shared" si="31"/>
        <v>-18609</v>
      </c>
      <c r="BY114" s="20" t="s">
        <v>12</v>
      </c>
      <c r="BZ114" s="19"/>
      <c r="CA114" s="20" t="s">
        <v>12</v>
      </c>
      <c r="CB114" s="19">
        <f t="shared" si="18"/>
        <v>58373</v>
      </c>
      <c r="CC114" s="5"/>
      <c r="CD114" s="72">
        <v>48000</v>
      </c>
      <c r="CE114" s="72">
        <v>10373</v>
      </c>
    </row>
    <row r="115" spans="1:83" x14ac:dyDescent="0.2">
      <c r="A115" s="6">
        <f t="shared" si="16"/>
        <v>1</v>
      </c>
      <c r="B115" s="6" t="s">
        <v>343</v>
      </c>
      <c r="C115" s="19">
        <v>0</v>
      </c>
      <c r="D115" s="20"/>
      <c r="E115" s="21">
        <v>25186</v>
      </c>
      <c r="F115" s="21"/>
      <c r="G115" s="21">
        <v>165</v>
      </c>
      <c r="H115" s="21">
        <v>14737</v>
      </c>
      <c r="I115" s="21"/>
      <c r="J115" s="21"/>
      <c r="K115" s="21"/>
      <c r="L115" s="21"/>
      <c r="M115" s="21"/>
      <c r="N115" s="19">
        <f t="shared" si="17"/>
        <v>40088</v>
      </c>
      <c r="O115" s="20"/>
      <c r="P115" s="21">
        <v>31724</v>
      </c>
      <c r="Q115" s="21">
        <v>5231</v>
      </c>
      <c r="R115" s="21">
        <v>8565</v>
      </c>
      <c r="S115" s="21"/>
      <c r="T115" s="21"/>
      <c r="U115" s="62">
        <f t="shared" si="23"/>
        <v>45520</v>
      </c>
      <c r="V115" s="20"/>
      <c r="W115" s="21"/>
      <c r="X115" s="21"/>
      <c r="Y115" s="21"/>
      <c r="Z115" s="21"/>
      <c r="AA115" s="21"/>
      <c r="AB115" s="19">
        <f t="shared" si="24"/>
        <v>0</v>
      </c>
      <c r="AC115" s="20"/>
      <c r="AD115" s="19">
        <f t="shared" si="29"/>
        <v>85608</v>
      </c>
      <c r="AE115" s="20"/>
      <c r="AF115" s="21"/>
      <c r="AG115" s="21"/>
      <c r="AH115" s="21"/>
      <c r="AI115" s="21"/>
      <c r="AJ115" s="19">
        <f t="shared" si="25"/>
        <v>0</v>
      </c>
      <c r="AK115" s="20"/>
      <c r="AL115" s="21"/>
      <c r="AM115" s="21"/>
      <c r="AN115" s="21"/>
      <c r="AO115" s="21"/>
      <c r="AP115" s="19">
        <f t="shared" si="26"/>
        <v>0</v>
      </c>
      <c r="AQ115" s="20"/>
      <c r="AR115" s="21">
        <v>21000</v>
      </c>
      <c r="AS115" s="21">
        <v>3486</v>
      </c>
      <c r="AT115" s="21">
        <v>2148</v>
      </c>
      <c r="AU115" s="21">
        <v>3575</v>
      </c>
      <c r="AV115" s="21"/>
      <c r="AW115" s="21">
        <v>20238</v>
      </c>
      <c r="AX115" s="19">
        <f t="shared" si="27"/>
        <v>50447</v>
      </c>
      <c r="AY115" s="20"/>
      <c r="AZ115" s="21">
        <v>9940</v>
      </c>
      <c r="BA115" s="21">
        <v>683</v>
      </c>
      <c r="BB115" s="21">
        <v>1306</v>
      </c>
      <c r="BC115" s="21">
        <v>2210</v>
      </c>
      <c r="BD115" s="19">
        <f t="shared" si="28"/>
        <v>14139</v>
      </c>
      <c r="BE115" s="20"/>
      <c r="BF115" s="22">
        <v>7028</v>
      </c>
      <c r="BG115" s="20"/>
      <c r="BH115" s="21"/>
      <c r="BI115" s="21"/>
      <c r="BJ115" s="21">
        <v>6453</v>
      </c>
      <c r="BK115" s="21">
        <v>3969</v>
      </c>
      <c r="BL115" s="21">
        <v>3572</v>
      </c>
      <c r="BM115" s="21"/>
      <c r="BN115" s="21"/>
      <c r="BO115" s="21"/>
      <c r="BP115" s="21"/>
      <c r="BQ115" s="21"/>
      <c r="BR115" s="21"/>
      <c r="BS115" s="21"/>
      <c r="BT115" s="19">
        <f t="shared" si="22"/>
        <v>13994</v>
      </c>
      <c r="BU115" s="20" t="s">
        <v>12</v>
      </c>
      <c r="BV115" s="19">
        <f t="shared" si="30"/>
        <v>85608</v>
      </c>
      <c r="BW115" s="20" t="s">
        <v>12</v>
      </c>
      <c r="BX115" s="19">
        <f t="shared" si="31"/>
        <v>0</v>
      </c>
      <c r="BY115" s="20" t="s">
        <v>12</v>
      </c>
      <c r="BZ115" s="19"/>
      <c r="CA115" s="20" t="s">
        <v>12</v>
      </c>
      <c r="CB115" s="19">
        <f t="shared" si="18"/>
        <v>0</v>
      </c>
      <c r="CC115" s="5"/>
      <c r="CD115" s="72"/>
      <c r="CE115" s="72"/>
    </row>
    <row r="116" spans="1:83" x14ac:dyDescent="0.2">
      <c r="A116" s="6">
        <f t="shared" si="16"/>
        <v>1</v>
      </c>
      <c r="B116" s="6" t="s">
        <v>344</v>
      </c>
      <c r="C116" s="19">
        <v>155719</v>
      </c>
      <c r="D116" s="20"/>
      <c r="E116" s="21"/>
      <c r="F116" s="21">
        <v>15</v>
      </c>
      <c r="G116" s="21">
        <v>10759</v>
      </c>
      <c r="H116" s="21">
        <v>1299207</v>
      </c>
      <c r="I116" s="21"/>
      <c r="J116" s="21"/>
      <c r="K116" s="21"/>
      <c r="L116" s="21"/>
      <c r="M116" s="21">
        <v>2296</v>
      </c>
      <c r="N116" s="19">
        <f t="shared" si="17"/>
        <v>1312277</v>
      </c>
      <c r="O116" s="20"/>
      <c r="P116" s="21">
        <v>87200</v>
      </c>
      <c r="Q116" s="21"/>
      <c r="R116" s="21"/>
      <c r="S116" s="21"/>
      <c r="T116" s="21">
        <v>3362</v>
      </c>
      <c r="U116" s="62">
        <f t="shared" si="23"/>
        <v>90562</v>
      </c>
      <c r="V116" s="20"/>
      <c r="W116" s="21"/>
      <c r="X116" s="21"/>
      <c r="Y116" s="21"/>
      <c r="Z116" s="21"/>
      <c r="AA116" s="21"/>
      <c r="AB116" s="19">
        <f t="shared" si="24"/>
        <v>0</v>
      </c>
      <c r="AC116" s="20"/>
      <c r="AD116" s="19">
        <f t="shared" si="29"/>
        <v>1402839</v>
      </c>
      <c r="AE116" s="20"/>
      <c r="AF116" s="21"/>
      <c r="AG116" s="21">
        <v>46081</v>
      </c>
      <c r="AH116" s="21"/>
      <c r="AI116" s="21"/>
      <c r="AJ116" s="19">
        <f t="shared" si="25"/>
        <v>46081</v>
      </c>
      <c r="AK116" s="20"/>
      <c r="AL116" s="21"/>
      <c r="AM116" s="21">
        <v>38017</v>
      </c>
      <c r="AN116" s="21"/>
      <c r="AO116" s="21"/>
      <c r="AP116" s="19">
        <f t="shared" si="26"/>
        <v>38017</v>
      </c>
      <c r="AQ116" s="20"/>
      <c r="AR116" s="21"/>
      <c r="AS116" s="21">
        <v>75441</v>
      </c>
      <c r="AT116" s="21">
        <v>289525</v>
      </c>
      <c r="AU116" s="21">
        <v>73511</v>
      </c>
      <c r="AV116" s="21"/>
      <c r="AW116" s="21">
        <v>78205</v>
      </c>
      <c r="AX116" s="19">
        <f t="shared" si="27"/>
        <v>516682</v>
      </c>
      <c r="AY116" s="20"/>
      <c r="AZ116" s="21">
        <v>14433</v>
      </c>
      <c r="BA116" s="21">
        <v>51550</v>
      </c>
      <c r="BB116" s="21">
        <v>97983</v>
      </c>
      <c r="BC116" s="21">
        <v>15168</v>
      </c>
      <c r="BD116" s="19">
        <f t="shared" si="28"/>
        <v>179134</v>
      </c>
      <c r="BE116" s="20"/>
      <c r="BF116" s="22">
        <v>265797</v>
      </c>
      <c r="BG116" s="20"/>
      <c r="BH116" s="21"/>
      <c r="BI116" s="21"/>
      <c r="BJ116" s="21">
        <v>19556</v>
      </c>
      <c r="BK116" s="21">
        <v>10417</v>
      </c>
      <c r="BL116" s="21">
        <v>15004</v>
      </c>
      <c r="BM116" s="21"/>
      <c r="BN116" s="21"/>
      <c r="BO116" s="21"/>
      <c r="BP116" s="21"/>
      <c r="BQ116" s="21"/>
      <c r="BR116" s="21"/>
      <c r="BS116" s="21">
        <v>4703</v>
      </c>
      <c r="BT116" s="19">
        <f t="shared" si="22"/>
        <v>49680</v>
      </c>
      <c r="BU116" s="20" t="s">
        <v>12</v>
      </c>
      <c r="BV116" s="19">
        <f t="shared" si="30"/>
        <v>1095391</v>
      </c>
      <c r="BW116" s="20" t="s">
        <v>12</v>
      </c>
      <c r="BX116" s="19">
        <f t="shared" si="31"/>
        <v>307448</v>
      </c>
      <c r="BY116" s="20" t="s">
        <v>12</v>
      </c>
      <c r="BZ116" s="19">
        <v>-36607</v>
      </c>
      <c r="CA116" s="20" t="s">
        <v>12</v>
      </c>
      <c r="CB116" s="19">
        <f t="shared" si="18"/>
        <v>426560</v>
      </c>
      <c r="CC116" s="5"/>
      <c r="CD116" s="72">
        <v>74000</v>
      </c>
      <c r="CE116" s="72">
        <v>352561</v>
      </c>
    </row>
    <row r="117" spans="1:83" x14ac:dyDescent="0.2">
      <c r="A117" s="6">
        <f t="shared" si="16"/>
        <v>1</v>
      </c>
      <c r="B117" s="6" t="s">
        <v>345</v>
      </c>
      <c r="C117" s="19">
        <v>61257</v>
      </c>
      <c r="D117" s="20"/>
      <c r="E117" s="21">
        <v>55179</v>
      </c>
      <c r="F117" s="21"/>
      <c r="G117" s="21"/>
      <c r="H117" s="21"/>
      <c r="I117" s="21"/>
      <c r="J117" s="21"/>
      <c r="K117" s="21"/>
      <c r="L117" s="21"/>
      <c r="M117" s="21">
        <v>85</v>
      </c>
      <c r="N117" s="19">
        <f t="shared" si="17"/>
        <v>55264</v>
      </c>
      <c r="O117" s="20"/>
      <c r="P117" s="21">
        <v>28088</v>
      </c>
      <c r="Q117" s="21"/>
      <c r="R117" s="21">
        <v>4813</v>
      </c>
      <c r="S117" s="21"/>
      <c r="T117" s="21"/>
      <c r="U117" s="62">
        <f t="shared" si="23"/>
        <v>32901</v>
      </c>
      <c r="V117" s="20"/>
      <c r="W117" s="21"/>
      <c r="X117" s="21"/>
      <c r="Y117" s="21"/>
      <c r="Z117" s="21"/>
      <c r="AA117" s="21"/>
      <c r="AB117" s="19">
        <f t="shared" si="24"/>
        <v>0</v>
      </c>
      <c r="AC117" s="20"/>
      <c r="AD117" s="19">
        <f t="shared" si="29"/>
        <v>88165</v>
      </c>
      <c r="AE117" s="20"/>
      <c r="AF117" s="21"/>
      <c r="AG117" s="21"/>
      <c r="AH117" s="21"/>
      <c r="AI117" s="21"/>
      <c r="AJ117" s="19">
        <f t="shared" si="25"/>
        <v>0</v>
      </c>
      <c r="AK117" s="20"/>
      <c r="AL117" s="21"/>
      <c r="AM117" s="21"/>
      <c r="AN117" s="21"/>
      <c r="AO117" s="21"/>
      <c r="AP117" s="19">
        <f t="shared" si="26"/>
        <v>0</v>
      </c>
      <c r="AQ117" s="20"/>
      <c r="AR117" s="21"/>
      <c r="AS117" s="21">
        <v>1876</v>
      </c>
      <c r="AT117" s="21">
        <v>1876</v>
      </c>
      <c r="AU117" s="21">
        <v>1876</v>
      </c>
      <c r="AV117" s="21"/>
      <c r="AW117" s="21">
        <v>47576</v>
      </c>
      <c r="AX117" s="19">
        <f t="shared" si="27"/>
        <v>53204</v>
      </c>
      <c r="AY117" s="20"/>
      <c r="AZ117" s="21">
        <v>1020</v>
      </c>
      <c r="BA117" s="21">
        <v>3930</v>
      </c>
      <c r="BB117" s="21"/>
      <c r="BC117" s="21"/>
      <c r="BD117" s="19">
        <f t="shared" si="28"/>
        <v>4950</v>
      </c>
      <c r="BE117" s="20"/>
      <c r="BF117" s="22">
        <v>6178</v>
      </c>
      <c r="BG117" s="20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19">
        <f t="shared" si="22"/>
        <v>0</v>
      </c>
      <c r="BU117" s="20" t="s">
        <v>12</v>
      </c>
      <c r="BV117" s="19">
        <f t="shared" si="30"/>
        <v>64332</v>
      </c>
      <c r="BW117" s="20" t="s">
        <v>12</v>
      </c>
      <c r="BX117" s="19">
        <f t="shared" si="31"/>
        <v>23833</v>
      </c>
      <c r="BY117" s="20" t="s">
        <v>12</v>
      </c>
      <c r="BZ117" s="19"/>
      <c r="CA117" s="20" t="s">
        <v>12</v>
      </c>
      <c r="CB117" s="19">
        <f t="shared" si="18"/>
        <v>85090</v>
      </c>
      <c r="CC117" s="5"/>
      <c r="CD117" s="72"/>
      <c r="CE117" s="72"/>
    </row>
    <row r="118" spans="1:83" x14ac:dyDescent="0.2">
      <c r="A118" s="6">
        <f t="shared" si="16"/>
        <v>1</v>
      </c>
      <c r="B118" s="6" t="s">
        <v>346</v>
      </c>
      <c r="C118" s="19">
        <v>37</v>
      </c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19">
        <f t="shared" si="17"/>
        <v>0</v>
      </c>
      <c r="O118" s="20"/>
      <c r="P118" s="21">
        <v>18799</v>
      </c>
      <c r="Q118" s="21">
        <v>1106</v>
      </c>
      <c r="R118" s="21">
        <v>6801</v>
      </c>
      <c r="S118" s="21"/>
      <c r="T118" s="21">
        <v>6831</v>
      </c>
      <c r="U118" s="62">
        <f t="shared" si="23"/>
        <v>33537</v>
      </c>
      <c r="V118" s="20"/>
      <c r="W118" s="21"/>
      <c r="X118" s="21"/>
      <c r="Y118" s="21"/>
      <c r="Z118" s="21"/>
      <c r="AA118" s="21"/>
      <c r="AB118" s="19">
        <f t="shared" si="24"/>
        <v>0</v>
      </c>
      <c r="AC118" s="20"/>
      <c r="AD118" s="19">
        <f t="shared" si="29"/>
        <v>33537</v>
      </c>
      <c r="AE118" s="20"/>
      <c r="AF118" s="21"/>
      <c r="AG118" s="21"/>
      <c r="AH118" s="21"/>
      <c r="AI118" s="21"/>
      <c r="AJ118" s="19">
        <f t="shared" si="25"/>
        <v>0</v>
      </c>
      <c r="AK118" s="20"/>
      <c r="AL118" s="21"/>
      <c r="AM118" s="21"/>
      <c r="AN118" s="21"/>
      <c r="AO118" s="21"/>
      <c r="AP118" s="19">
        <f t="shared" si="26"/>
        <v>0</v>
      </c>
      <c r="AQ118" s="20"/>
      <c r="AR118" s="21"/>
      <c r="AS118" s="21"/>
      <c r="AT118" s="21"/>
      <c r="AU118" s="21"/>
      <c r="AV118" s="21"/>
      <c r="AW118" s="21">
        <v>1132</v>
      </c>
      <c r="AX118" s="19">
        <f t="shared" si="27"/>
        <v>1132</v>
      </c>
      <c r="AY118" s="20"/>
      <c r="AZ118" s="21"/>
      <c r="BA118" s="21"/>
      <c r="BB118" s="21">
        <v>576</v>
      </c>
      <c r="BC118" s="21"/>
      <c r="BD118" s="19">
        <f t="shared" si="28"/>
        <v>576</v>
      </c>
      <c r="BE118" s="20"/>
      <c r="BF118" s="22">
        <v>3185</v>
      </c>
      <c r="BG118" s="20"/>
      <c r="BH118" s="21"/>
      <c r="BI118" s="21"/>
      <c r="BJ118" s="21">
        <v>2723</v>
      </c>
      <c r="BK118" s="21">
        <v>1213</v>
      </c>
      <c r="BL118" s="21">
        <v>2171</v>
      </c>
      <c r="BM118" s="21"/>
      <c r="BN118" s="21"/>
      <c r="BO118" s="21"/>
      <c r="BP118" s="21"/>
      <c r="BQ118" s="21"/>
      <c r="BR118" s="21"/>
      <c r="BS118" s="21">
        <v>1386</v>
      </c>
      <c r="BT118" s="19">
        <f t="shared" si="22"/>
        <v>7493</v>
      </c>
      <c r="BU118" s="20" t="s">
        <v>12</v>
      </c>
      <c r="BV118" s="19">
        <f t="shared" si="30"/>
        <v>12386</v>
      </c>
      <c r="BW118" s="20" t="s">
        <v>12</v>
      </c>
      <c r="BX118" s="19">
        <f t="shared" si="31"/>
        <v>21151</v>
      </c>
      <c r="BY118" s="20" t="s">
        <v>12</v>
      </c>
      <c r="BZ118" s="19"/>
      <c r="CA118" s="20" t="s">
        <v>12</v>
      </c>
      <c r="CB118" s="19">
        <f t="shared" si="18"/>
        <v>21188</v>
      </c>
      <c r="CC118" s="5"/>
      <c r="CD118" s="72">
        <v>20000</v>
      </c>
      <c r="CE118" s="72">
        <v>1188</v>
      </c>
    </row>
    <row r="119" spans="1:83" x14ac:dyDescent="0.2">
      <c r="A119" s="6">
        <f t="shared" si="16"/>
        <v>1</v>
      </c>
      <c r="B119" s="6" t="s">
        <v>347</v>
      </c>
      <c r="C119" s="19">
        <v>14556.75</v>
      </c>
      <c r="D119" s="20"/>
      <c r="E119" s="21"/>
      <c r="F119" s="21"/>
      <c r="G119" s="21">
        <v>140</v>
      </c>
      <c r="H119" s="21">
        <v>15465.45</v>
      </c>
      <c r="I119" s="21"/>
      <c r="J119" s="21"/>
      <c r="K119" s="21"/>
      <c r="L119" s="21"/>
      <c r="M119" s="21"/>
      <c r="N119" s="19">
        <f t="shared" si="17"/>
        <v>15605.45</v>
      </c>
      <c r="O119" s="20"/>
      <c r="P119" s="21">
        <v>24424.63</v>
      </c>
      <c r="Q119" s="21">
        <v>9400.76</v>
      </c>
      <c r="R119" s="21">
        <v>17700.16</v>
      </c>
      <c r="S119" s="21"/>
      <c r="T119" s="21"/>
      <c r="U119" s="62">
        <f t="shared" si="23"/>
        <v>51525.55</v>
      </c>
      <c r="V119" s="20"/>
      <c r="W119" s="21"/>
      <c r="X119" s="21"/>
      <c r="Y119" s="21"/>
      <c r="Z119" s="21"/>
      <c r="AA119" s="21"/>
      <c r="AB119" s="19">
        <f t="shared" si="24"/>
        <v>0</v>
      </c>
      <c r="AC119" s="20"/>
      <c r="AD119" s="19">
        <f t="shared" si="29"/>
        <v>67131</v>
      </c>
      <c r="AE119" s="20"/>
      <c r="AF119" s="21"/>
      <c r="AG119" s="21"/>
      <c r="AH119" s="21"/>
      <c r="AI119" s="21"/>
      <c r="AJ119" s="19">
        <f t="shared" si="25"/>
        <v>0</v>
      </c>
      <c r="AK119" s="20"/>
      <c r="AL119" s="21"/>
      <c r="AM119" s="21"/>
      <c r="AN119" s="21"/>
      <c r="AO119" s="21"/>
      <c r="AP119" s="19">
        <f t="shared" si="26"/>
        <v>0</v>
      </c>
      <c r="AQ119" s="20"/>
      <c r="AR119" s="21"/>
      <c r="AS119" s="21">
        <v>640.41999999999996</v>
      </c>
      <c r="AT119" s="21">
        <v>1155.3900000000001</v>
      </c>
      <c r="AU119" s="21">
        <v>1808.07</v>
      </c>
      <c r="AV119" s="21"/>
      <c r="AW119" s="21">
        <v>11036.54</v>
      </c>
      <c r="AX119" s="19">
        <f t="shared" si="27"/>
        <v>14640.420000000002</v>
      </c>
      <c r="AY119" s="20"/>
      <c r="AZ119" s="21"/>
      <c r="BA119" s="21"/>
      <c r="BB119" s="21">
        <v>716.19</v>
      </c>
      <c r="BC119" s="21"/>
      <c r="BD119" s="19">
        <f t="shared" si="28"/>
        <v>716.19</v>
      </c>
      <c r="BE119" s="20"/>
      <c r="BF119" s="22">
        <v>6651.09</v>
      </c>
      <c r="BG119" s="20"/>
      <c r="BH119" s="21"/>
      <c r="BI119" s="21">
        <v>1</v>
      </c>
      <c r="BJ119" s="21">
        <v>4218.78</v>
      </c>
      <c r="BK119" s="21">
        <v>300</v>
      </c>
      <c r="BL119" s="21"/>
      <c r="BM119" s="21"/>
      <c r="BN119" s="21"/>
      <c r="BO119" s="21"/>
      <c r="BP119" s="21"/>
      <c r="BQ119" s="21"/>
      <c r="BR119" s="21"/>
      <c r="BS119" s="21"/>
      <c r="BT119" s="19">
        <f t="shared" si="22"/>
        <v>4519.78</v>
      </c>
      <c r="BU119" s="20" t="s">
        <v>12</v>
      </c>
      <c r="BV119" s="19">
        <f t="shared" si="30"/>
        <v>26527.480000000003</v>
      </c>
      <c r="BW119" s="20" t="s">
        <v>12</v>
      </c>
      <c r="BX119" s="19">
        <f t="shared" si="31"/>
        <v>40603.519999999997</v>
      </c>
      <c r="BY119" s="20" t="s">
        <v>12</v>
      </c>
      <c r="BZ119" s="19"/>
      <c r="CA119" s="20" t="s">
        <v>12</v>
      </c>
      <c r="CB119" s="19">
        <f t="shared" si="18"/>
        <v>55160.27</v>
      </c>
      <c r="CC119" s="5"/>
      <c r="CD119" s="72">
        <v>55160.27</v>
      </c>
      <c r="CE119" s="72"/>
    </row>
    <row r="120" spans="1:83" x14ac:dyDescent="0.2">
      <c r="A120" s="6">
        <f t="shared" si="16"/>
        <v>1</v>
      </c>
      <c r="B120" s="6" t="s">
        <v>348</v>
      </c>
      <c r="C120" s="19">
        <v>0</v>
      </c>
      <c r="D120" s="20"/>
      <c r="E120" s="21">
        <v>347772</v>
      </c>
      <c r="F120" s="21"/>
      <c r="G120" s="21">
        <v>3977.23</v>
      </c>
      <c r="H120" s="21"/>
      <c r="I120" s="21"/>
      <c r="J120" s="21"/>
      <c r="K120" s="21">
        <v>29449.68</v>
      </c>
      <c r="L120" s="21">
        <v>45669.599999999999</v>
      </c>
      <c r="M120" s="21">
        <v>69905.87</v>
      </c>
      <c r="N120" s="19">
        <f t="shared" si="17"/>
        <v>496774.37999999995</v>
      </c>
      <c r="O120" s="20"/>
      <c r="P120" s="21">
        <v>187791</v>
      </c>
      <c r="Q120" s="21">
        <v>25791</v>
      </c>
      <c r="R120" s="21">
        <v>73215.199999999997</v>
      </c>
      <c r="S120" s="21">
        <v>51375.96</v>
      </c>
      <c r="T120" s="21"/>
      <c r="U120" s="62">
        <f t="shared" si="23"/>
        <v>338173.16000000003</v>
      </c>
      <c r="V120" s="20"/>
      <c r="W120" s="21"/>
      <c r="X120" s="21"/>
      <c r="Y120" s="21"/>
      <c r="Z120" s="21"/>
      <c r="AA120" s="21"/>
      <c r="AB120" s="19">
        <f t="shared" si="24"/>
        <v>0</v>
      </c>
      <c r="AC120" s="20"/>
      <c r="AD120" s="19">
        <f t="shared" si="29"/>
        <v>834947.54</v>
      </c>
      <c r="AE120" s="20"/>
      <c r="AF120" s="21">
        <v>102643.57</v>
      </c>
      <c r="AG120" s="21"/>
      <c r="AH120" s="21"/>
      <c r="AI120" s="21"/>
      <c r="AJ120" s="19">
        <f t="shared" si="25"/>
        <v>102643.57</v>
      </c>
      <c r="AK120" s="20"/>
      <c r="AL120" s="21">
        <v>182126.63</v>
      </c>
      <c r="AM120" s="21"/>
      <c r="AN120" s="21"/>
      <c r="AO120" s="21"/>
      <c r="AP120" s="19">
        <f t="shared" si="26"/>
        <v>182126.63</v>
      </c>
      <c r="AQ120" s="20"/>
      <c r="AR120" s="21">
        <v>37589.06</v>
      </c>
      <c r="AS120" s="21">
        <v>86360.88</v>
      </c>
      <c r="AT120" s="21"/>
      <c r="AU120" s="21">
        <v>1542</v>
      </c>
      <c r="AV120" s="21"/>
      <c r="AW120" s="21"/>
      <c r="AX120" s="19">
        <f t="shared" si="27"/>
        <v>125491.94</v>
      </c>
      <c r="AY120" s="20"/>
      <c r="AZ120" s="21">
        <v>49616.14</v>
      </c>
      <c r="BA120" s="21">
        <v>170</v>
      </c>
      <c r="BB120" s="21">
        <v>813.31</v>
      </c>
      <c r="BC120" s="21"/>
      <c r="BD120" s="19">
        <f t="shared" si="28"/>
        <v>50599.45</v>
      </c>
      <c r="BE120" s="20"/>
      <c r="BF120" s="22">
        <v>137116.6</v>
      </c>
      <c r="BG120" s="20"/>
      <c r="BH120" s="21">
        <v>7614</v>
      </c>
      <c r="BI120" s="21"/>
      <c r="BJ120" s="21">
        <v>22985.119999999999</v>
      </c>
      <c r="BK120" s="21">
        <v>9193.36</v>
      </c>
      <c r="BL120" s="21">
        <v>30092.87</v>
      </c>
      <c r="BM120" s="21"/>
      <c r="BN120" s="21"/>
      <c r="BO120" s="21"/>
      <c r="BP120" s="21"/>
      <c r="BQ120" s="21"/>
      <c r="BR120" s="21"/>
      <c r="BS120" s="21">
        <v>22406.86</v>
      </c>
      <c r="BT120" s="19">
        <f t="shared" si="22"/>
        <v>92292.209999999992</v>
      </c>
      <c r="BU120" s="20" t="s">
        <v>12</v>
      </c>
      <c r="BV120" s="19">
        <f t="shared" si="30"/>
        <v>690270.40000000014</v>
      </c>
      <c r="BW120" s="20" t="s">
        <v>12</v>
      </c>
      <c r="BX120" s="19">
        <f t="shared" si="31"/>
        <v>144677.1399999999</v>
      </c>
      <c r="BY120" s="20" t="s">
        <v>12</v>
      </c>
      <c r="BZ120" s="19"/>
      <c r="CA120" s="20" t="s">
        <v>12</v>
      </c>
      <c r="CB120" s="19">
        <f t="shared" si="18"/>
        <v>144677.1399999999</v>
      </c>
      <c r="CC120" s="5"/>
      <c r="CD120" s="72"/>
      <c r="CE120" s="72"/>
    </row>
    <row r="121" spans="1:83" x14ac:dyDescent="0.2">
      <c r="A121" s="6">
        <f t="shared" si="16"/>
        <v>1</v>
      </c>
      <c r="B121" s="6" t="s">
        <v>349</v>
      </c>
      <c r="C121" s="19"/>
      <c r="D121" s="20"/>
      <c r="E121" s="21"/>
      <c r="F121" s="21"/>
      <c r="G121" s="21"/>
      <c r="H121" s="21">
        <v>4283.2700000000004</v>
      </c>
      <c r="I121" s="21"/>
      <c r="J121" s="21"/>
      <c r="K121" s="21"/>
      <c r="L121" s="21"/>
      <c r="M121" s="21"/>
      <c r="N121" s="19">
        <f t="shared" si="17"/>
        <v>4283.2700000000004</v>
      </c>
      <c r="O121" s="20"/>
      <c r="P121" s="21">
        <v>7016.15</v>
      </c>
      <c r="Q121" s="21"/>
      <c r="R121" s="21"/>
      <c r="S121" s="21"/>
      <c r="T121" s="21"/>
      <c r="U121" s="62">
        <f t="shared" si="23"/>
        <v>7016.15</v>
      </c>
      <c r="V121" s="20"/>
      <c r="W121" s="21"/>
      <c r="X121" s="21"/>
      <c r="Y121" s="21"/>
      <c r="Z121" s="21"/>
      <c r="AA121" s="21"/>
      <c r="AB121" s="19">
        <f t="shared" si="24"/>
        <v>0</v>
      </c>
      <c r="AC121" s="20"/>
      <c r="AD121" s="19">
        <f t="shared" si="29"/>
        <v>11299.42</v>
      </c>
      <c r="AE121" s="20"/>
      <c r="AF121" s="21"/>
      <c r="AG121" s="21"/>
      <c r="AH121" s="21"/>
      <c r="AI121" s="21"/>
      <c r="AJ121" s="19">
        <f t="shared" si="25"/>
        <v>0</v>
      </c>
      <c r="AK121" s="20"/>
      <c r="AL121" s="21"/>
      <c r="AM121" s="21"/>
      <c r="AN121" s="21"/>
      <c r="AO121" s="21"/>
      <c r="AP121" s="19">
        <f t="shared" si="26"/>
        <v>0</v>
      </c>
      <c r="AQ121" s="20"/>
      <c r="AR121" s="21"/>
      <c r="AS121" s="21">
        <v>659</v>
      </c>
      <c r="AT121" s="21">
        <v>6620</v>
      </c>
      <c r="AU121" s="21">
        <v>1290</v>
      </c>
      <c r="AV121" s="21"/>
      <c r="AW121" s="21">
        <v>23.95</v>
      </c>
      <c r="AX121" s="19">
        <f t="shared" si="27"/>
        <v>8592.9500000000007</v>
      </c>
      <c r="AY121" s="20"/>
      <c r="AZ121" s="21"/>
      <c r="BA121" s="21"/>
      <c r="BB121" s="21"/>
      <c r="BC121" s="21"/>
      <c r="BD121" s="19">
        <f t="shared" si="28"/>
        <v>0</v>
      </c>
      <c r="BE121" s="20"/>
      <c r="BF121" s="22"/>
      <c r="BG121" s="20"/>
      <c r="BH121" s="21"/>
      <c r="BI121" s="21"/>
      <c r="BJ121" s="21">
        <v>2706.47</v>
      </c>
      <c r="BK121" s="21"/>
      <c r="BL121" s="21"/>
      <c r="BM121" s="21"/>
      <c r="BN121" s="21"/>
      <c r="BO121" s="21"/>
      <c r="BP121" s="21"/>
      <c r="BQ121" s="21"/>
      <c r="BR121" s="21"/>
      <c r="BS121" s="21"/>
      <c r="BT121" s="19">
        <f t="shared" si="22"/>
        <v>2706.47</v>
      </c>
      <c r="BU121" s="20" t="s">
        <v>12</v>
      </c>
      <c r="BV121" s="19">
        <f t="shared" si="30"/>
        <v>11299.42</v>
      </c>
      <c r="BW121" s="20" t="s">
        <v>12</v>
      </c>
      <c r="BX121" s="19">
        <f t="shared" si="31"/>
        <v>0</v>
      </c>
      <c r="BY121" s="20" t="s">
        <v>12</v>
      </c>
      <c r="BZ121" s="19"/>
      <c r="CA121" s="20" t="s">
        <v>12</v>
      </c>
      <c r="CB121" s="19">
        <f t="shared" si="18"/>
        <v>0</v>
      </c>
      <c r="CC121" s="5"/>
      <c r="CD121" s="72"/>
      <c r="CE121" s="72"/>
    </row>
    <row r="122" spans="1:83" x14ac:dyDescent="0.2">
      <c r="A122" s="6">
        <f t="shared" si="16"/>
        <v>1</v>
      </c>
      <c r="B122" s="6" t="s">
        <v>350</v>
      </c>
      <c r="C122" s="19">
        <v>4642</v>
      </c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19">
        <f t="shared" si="17"/>
        <v>0</v>
      </c>
      <c r="O122" s="20"/>
      <c r="P122" s="21">
        <v>4017</v>
      </c>
      <c r="Q122" s="21"/>
      <c r="R122" s="21"/>
      <c r="S122" s="21"/>
      <c r="T122" s="21"/>
      <c r="U122" s="62">
        <f t="shared" si="23"/>
        <v>4017</v>
      </c>
      <c r="V122" s="20"/>
      <c r="W122" s="21"/>
      <c r="X122" s="21"/>
      <c r="Y122" s="21"/>
      <c r="Z122" s="21"/>
      <c r="AA122" s="21"/>
      <c r="AB122" s="19">
        <f t="shared" si="24"/>
        <v>0</v>
      </c>
      <c r="AC122" s="20"/>
      <c r="AD122" s="19">
        <f t="shared" si="29"/>
        <v>4017</v>
      </c>
      <c r="AE122" s="20"/>
      <c r="AF122" s="21"/>
      <c r="AG122" s="21">
        <v>440</v>
      </c>
      <c r="AH122" s="21"/>
      <c r="AI122" s="21"/>
      <c r="AJ122" s="19">
        <f t="shared" si="25"/>
        <v>440</v>
      </c>
      <c r="AK122" s="20"/>
      <c r="AL122" s="21"/>
      <c r="AM122" s="21"/>
      <c r="AN122" s="21"/>
      <c r="AO122" s="21">
        <v>644</v>
      </c>
      <c r="AP122" s="19">
        <f t="shared" si="26"/>
        <v>644</v>
      </c>
      <c r="AQ122" s="20"/>
      <c r="AR122" s="21"/>
      <c r="AS122" s="21"/>
      <c r="AT122" s="21">
        <v>845</v>
      </c>
      <c r="AU122" s="21"/>
      <c r="AV122" s="21"/>
      <c r="AW122" s="21">
        <v>727</v>
      </c>
      <c r="AX122" s="19">
        <f t="shared" si="27"/>
        <v>1572</v>
      </c>
      <c r="AY122" s="20"/>
      <c r="AZ122" s="21"/>
      <c r="BA122" s="21"/>
      <c r="BB122" s="21"/>
      <c r="BC122" s="21"/>
      <c r="BD122" s="19">
        <f t="shared" si="28"/>
        <v>0</v>
      </c>
      <c r="BE122" s="20"/>
      <c r="BF122" s="22"/>
      <c r="BG122" s="20"/>
      <c r="BH122" s="21"/>
      <c r="BI122" s="21"/>
      <c r="BJ122" s="21">
        <v>152</v>
      </c>
      <c r="BK122" s="21"/>
      <c r="BL122" s="21"/>
      <c r="BM122" s="21"/>
      <c r="BN122" s="21"/>
      <c r="BO122" s="21"/>
      <c r="BP122" s="21"/>
      <c r="BQ122" s="21"/>
      <c r="BR122" s="21"/>
      <c r="BS122" s="21"/>
      <c r="BT122" s="19">
        <f t="shared" si="22"/>
        <v>152</v>
      </c>
      <c r="BU122" s="20" t="s">
        <v>12</v>
      </c>
      <c r="BV122" s="19">
        <f t="shared" si="30"/>
        <v>2808</v>
      </c>
      <c r="BW122" s="20" t="s">
        <v>12</v>
      </c>
      <c r="BX122" s="19">
        <f t="shared" si="31"/>
        <v>1209</v>
      </c>
      <c r="BY122" s="20" t="s">
        <v>12</v>
      </c>
      <c r="BZ122" s="19"/>
      <c r="CA122" s="20" t="s">
        <v>12</v>
      </c>
      <c r="CB122" s="19">
        <f t="shared" si="18"/>
        <v>5851</v>
      </c>
      <c r="CC122" s="5"/>
      <c r="CD122" s="72"/>
      <c r="CE122" s="72"/>
    </row>
    <row r="123" spans="1:83" x14ac:dyDescent="0.2">
      <c r="A123" s="6">
        <f t="shared" si="16"/>
        <v>1</v>
      </c>
      <c r="B123" s="6" t="s">
        <v>351</v>
      </c>
      <c r="C123" s="19">
        <v>0</v>
      </c>
      <c r="D123" s="20"/>
      <c r="E123" s="21">
        <v>81933</v>
      </c>
      <c r="F123" s="21"/>
      <c r="G123" s="21"/>
      <c r="H123" s="21"/>
      <c r="I123" s="21"/>
      <c r="J123" s="21"/>
      <c r="K123" s="21"/>
      <c r="L123" s="21"/>
      <c r="M123" s="21">
        <v>11469</v>
      </c>
      <c r="N123" s="19">
        <f t="shared" si="17"/>
        <v>93402</v>
      </c>
      <c r="O123" s="20"/>
      <c r="P123" s="21">
        <v>79480</v>
      </c>
      <c r="Q123" s="21">
        <v>15949</v>
      </c>
      <c r="R123" s="21"/>
      <c r="S123" s="21"/>
      <c r="T123" s="21"/>
      <c r="U123" s="62">
        <f t="shared" si="23"/>
        <v>95429</v>
      </c>
      <c r="V123" s="20"/>
      <c r="W123" s="21"/>
      <c r="X123" s="21"/>
      <c r="Y123" s="21"/>
      <c r="Z123" s="21"/>
      <c r="AA123" s="21"/>
      <c r="AB123" s="19">
        <f t="shared" si="24"/>
        <v>0</v>
      </c>
      <c r="AC123" s="20"/>
      <c r="AD123" s="19">
        <f t="shared" si="29"/>
        <v>188831</v>
      </c>
      <c r="AE123" s="20"/>
      <c r="AF123" s="21"/>
      <c r="AG123" s="21"/>
      <c r="AH123" s="21"/>
      <c r="AI123" s="21"/>
      <c r="AJ123" s="19">
        <f t="shared" si="25"/>
        <v>0</v>
      </c>
      <c r="AK123" s="20"/>
      <c r="AL123" s="21"/>
      <c r="AM123" s="21"/>
      <c r="AN123" s="21"/>
      <c r="AO123" s="21"/>
      <c r="AP123" s="19">
        <f t="shared" si="26"/>
        <v>0</v>
      </c>
      <c r="AQ123" s="20"/>
      <c r="AR123" s="21">
        <v>58630</v>
      </c>
      <c r="AS123" s="21"/>
      <c r="AT123" s="21">
        <v>6446</v>
      </c>
      <c r="AU123" s="21"/>
      <c r="AV123" s="21"/>
      <c r="AW123" s="21">
        <v>72101</v>
      </c>
      <c r="AX123" s="19">
        <f t="shared" si="27"/>
        <v>137177</v>
      </c>
      <c r="AY123" s="20"/>
      <c r="AZ123" s="21">
        <v>2000</v>
      </c>
      <c r="BA123" s="21"/>
      <c r="BB123" s="21">
        <v>19008</v>
      </c>
      <c r="BC123" s="21"/>
      <c r="BD123" s="19">
        <f t="shared" si="28"/>
        <v>21008</v>
      </c>
      <c r="BE123" s="20"/>
      <c r="BF123" s="22"/>
      <c r="BG123" s="20"/>
      <c r="BH123" s="21"/>
      <c r="BI123" s="21"/>
      <c r="BJ123" s="21">
        <v>30646</v>
      </c>
      <c r="BK123" s="21"/>
      <c r="BL123" s="21"/>
      <c r="BM123" s="21"/>
      <c r="BN123" s="21"/>
      <c r="BO123" s="21"/>
      <c r="BP123" s="21"/>
      <c r="BQ123" s="21"/>
      <c r="BR123" s="21"/>
      <c r="BS123" s="21"/>
      <c r="BT123" s="19">
        <f t="shared" si="22"/>
        <v>30646</v>
      </c>
      <c r="BU123" s="20" t="s">
        <v>12</v>
      </c>
      <c r="BV123" s="19">
        <f t="shared" si="30"/>
        <v>188831</v>
      </c>
      <c r="BW123" s="20" t="s">
        <v>12</v>
      </c>
      <c r="BX123" s="19">
        <f t="shared" si="31"/>
        <v>0</v>
      </c>
      <c r="BY123" s="20" t="s">
        <v>12</v>
      </c>
      <c r="BZ123" s="19"/>
      <c r="CA123" s="20" t="s">
        <v>12</v>
      </c>
      <c r="CB123" s="19">
        <f t="shared" si="18"/>
        <v>0</v>
      </c>
      <c r="CC123" s="5"/>
      <c r="CD123" s="72"/>
      <c r="CE123" s="72"/>
    </row>
    <row r="124" spans="1:83" x14ac:dyDescent="0.2">
      <c r="A124" s="6">
        <f t="shared" si="16"/>
        <v>1</v>
      </c>
      <c r="B124" s="6" t="s">
        <v>352</v>
      </c>
      <c r="C124" s="19"/>
      <c r="D124" s="20"/>
      <c r="E124" s="21"/>
      <c r="F124" s="21"/>
      <c r="G124" s="21"/>
      <c r="H124" s="21">
        <v>1200</v>
      </c>
      <c r="I124" s="21"/>
      <c r="J124" s="21"/>
      <c r="K124" s="21"/>
      <c r="L124" s="21"/>
      <c r="M124" s="21">
        <v>2000</v>
      </c>
      <c r="N124" s="19">
        <f t="shared" si="17"/>
        <v>3200</v>
      </c>
      <c r="O124" s="20"/>
      <c r="P124" s="21">
        <v>6210</v>
      </c>
      <c r="Q124" s="21"/>
      <c r="R124" s="21">
        <v>4374.38</v>
      </c>
      <c r="S124" s="21"/>
      <c r="T124" s="21"/>
      <c r="U124" s="62">
        <f t="shared" si="23"/>
        <v>10584.380000000001</v>
      </c>
      <c r="V124" s="20"/>
      <c r="W124" s="21"/>
      <c r="X124" s="21"/>
      <c r="Y124" s="21"/>
      <c r="Z124" s="21"/>
      <c r="AA124" s="21"/>
      <c r="AB124" s="19">
        <f t="shared" si="24"/>
        <v>0</v>
      </c>
      <c r="AC124" s="20"/>
      <c r="AD124" s="19">
        <f t="shared" si="29"/>
        <v>13784.380000000001</v>
      </c>
      <c r="AE124" s="20"/>
      <c r="AF124" s="21"/>
      <c r="AG124" s="21"/>
      <c r="AH124" s="21"/>
      <c r="AI124" s="21">
        <v>1557.4</v>
      </c>
      <c r="AJ124" s="19">
        <f t="shared" si="25"/>
        <v>1557.4</v>
      </c>
      <c r="AK124" s="20"/>
      <c r="AL124" s="21"/>
      <c r="AM124" s="21"/>
      <c r="AN124" s="21"/>
      <c r="AO124" s="21"/>
      <c r="AP124" s="19">
        <f t="shared" si="26"/>
        <v>0</v>
      </c>
      <c r="AQ124" s="20"/>
      <c r="AR124" s="21"/>
      <c r="AS124" s="21"/>
      <c r="AT124" s="21">
        <v>277.67</v>
      </c>
      <c r="AU124" s="21">
        <v>3772</v>
      </c>
      <c r="AV124" s="21"/>
      <c r="AW124" s="21"/>
      <c r="AX124" s="19">
        <f t="shared" si="27"/>
        <v>4049.67</v>
      </c>
      <c r="AY124" s="20"/>
      <c r="AZ124" s="21"/>
      <c r="BA124" s="21"/>
      <c r="BB124" s="21">
        <v>258.60000000000002</v>
      </c>
      <c r="BC124" s="21">
        <v>600</v>
      </c>
      <c r="BD124" s="19">
        <f t="shared" si="28"/>
        <v>858.6</v>
      </c>
      <c r="BE124" s="20"/>
      <c r="BF124" s="22">
        <v>4913.1099999999997</v>
      </c>
      <c r="BG124" s="20"/>
      <c r="BH124" s="21"/>
      <c r="BI124" s="21"/>
      <c r="BJ124" s="21">
        <v>2198.0700000000002</v>
      </c>
      <c r="BK124" s="21">
        <v>208</v>
      </c>
      <c r="BL124" s="21"/>
      <c r="BM124" s="21"/>
      <c r="BN124" s="21"/>
      <c r="BO124" s="21"/>
      <c r="BP124" s="21"/>
      <c r="BQ124" s="21"/>
      <c r="BR124" s="21"/>
      <c r="BS124" s="21"/>
      <c r="BT124" s="19">
        <f t="shared" si="22"/>
        <v>2406.0700000000002</v>
      </c>
      <c r="BU124" s="20" t="s">
        <v>12</v>
      </c>
      <c r="BV124" s="19">
        <f t="shared" si="30"/>
        <v>13784.85</v>
      </c>
      <c r="BW124" s="20" t="s">
        <v>12</v>
      </c>
      <c r="BX124" s="19">
        <f t="shared" si="31"/>
        <v>-0.46999999999934516</v>
      </c>
      <c r="BY124" s="20" t="s">
        <v>12</v>
      </c>
      <c r="BZ124" s="19"/>
      <c r="CA124" s="20" t="s">
        <v>12</v>
      </c>
      <c r="CB124" s="19">
        <f t="shared" si="18"/>
        <v>-0.46999999999934516</v>
      </c>
      <c r="CC124" s="5"/>
      <c r="CD124" s="72"/>
      <c r="CE124" s="72"/>
    </row>
    <row r="125" spans="1:83" x14ac:dyDescent="0.2">
      <c r="A125" s="6">
        <f t="shared" si="16"/>
        <v>1</v>
      </c>
      <c r="B125" s="6" t="s">
        <v>353</v>
      </c>
      <c r="C125" s="19">
        <v>803015</v>
      </c>
      <c r="D125" s="20"/>
      <c r="E125" s="21">
        <v>543884</v>
      </c>
      <c r="F125" s="21"/>
      <c r="G125" s="21">
        <v>19344</v>
      </c>
      <c r="H125" s="21">
        <v>555880</v>
      </c>
      <c r="I125" s="21"/>
      <c r="J125" s="21"/>
      <c r="K125" s="21"/>
      <c r="L125" s="21"/>
      <c r="M125" s="21">
        <v>275152</v>
      </c>
      <c r="N125" s="19">
        <f t="shared" si="17"/>
        <v>1394260</v>
      </c>
      <c r="O125" s="20"/>
      <c r="P125" s="21">
        <v>782665</v>
      </c>
      <c r="Q125" s="21"/>
      <c r="R125" s="21"/>
      <c r="S125" s="21"/>
      <c r="T125" s="21"/>
      <c r="U125" s="62">
        <f t="shared" si="23"/>
        <v>782665</v>
      </c>
      <c r="V125" s="20"/>
      <c r="W125" s="21"/>
      <c r="X125" s="21"/>
      <c r="Y125" s="21"/>
      <c r="Z125" s="21">
        <v>408563</v>
      </c>
      <c r="AA125" s="21"/>
      <c r="AB125" s="19">
        <f t="shared" si="24"/>
        <v>408563</v>
      </c>
      <c r="AC125" s="20"/>
      <c r="AD125" s="19">
        <f t="shared" si="29"/>
        <v>2585488</v>
      </c>
      <c r="AE125" s="20"/>
      <c r="AF125" s="21"/>
      <c r="AG125" s="21"/>
      <c r="AH125" s="21"/>
      <c r="AI125" s="21"/>
      <c r="AJ125" s="19">
        <f t="shared" si="25"/>
        <v>0</v>
      </c>
      <c r="AK125" s="20"/>
      <c r="AL125" s="21">
        <v>773419</v>
      </c>
      <c r="AM125" s="21"/>
      <c r="AN125" s="21"/>
      <c r="AO125" s="21"/>
      <c r="AP125" s="19">
        <f t="shared" si="26"/>
        <v>773419</v>
      </c>
      <c r="AQ125" s="20"/>
      <c r="AR125" s="21">
        <v>7442</v>
      </c>
      <c r="AS125" s="21">
        <v>65383</v>
      </c>
      <c r="AT125" s="21">
        <v>31650</v>
      </c>
      <c r="AU125" s="21"/>
      <c r="AV125" s="21"/>
      <c r="AW125" s="21">
        <v>605668</v>
      </c>
      <c r="AX125" s="19">
        <f t="shared" si="27"/>
        <v>710143</v>
      </c>
      <c r="AY125" s="20"/>
      <c r="AZ125" s="21">
        <v>228359</v>
      </c>
      <c r="BA125" s="21"/>
      <c r="BB125" s="21">
        <v>198792</v>
      </c>
      <c r="BC125" s="21"/>
      <c r="BD125" s="19">
        <f>(SUM(AZ125:BC125))</f>
        <v>427151</v>
      </c>
      <c r="BE125" s="20"/>
      <c r="BF125" s="22">
        <v>81040</v>
      </c>
      <c r="BG125" s="20"/>
      <c r="BH125" s="21"/>
      <c r="BI125" s="21"/>
      <c r="BJ125" s="21">
        <v>214015</v>
      </c>
      <c r="BK125" s="21">
        <v>4578</v>
      </c>
      <c r="BL125" s="21">
        <v>417039</v>
      </c>
      <c r="BM125" s="21"/>
      <c r="BN125" s="21"/>
      <c r="BO125" s="21"/>
      <c r="BP125" s="21"/>
      <c r="BQ125" s="21"/>
      <c r="BR125" s="21"/>
      <c r="BS125" s="21"/>
      <c r="BT125" s="19">
        <f t="shared" si="22"/>
        <v>635632</v>
      </c>
      <c r="BU125" s="20" t="s">
        <v>12</v>
      </c>
      <c r="BV125" s="19">
        <f t="shared" si="30"/>
        <v>2627385</v>
      </c>
      <c r="BW125" s="20" t="s">
        <v>12</v>
      </c>
      <c r="BX125" s="19">
        <f t="shared" si="31"/>
        <v>-41897</v>
      </c>
      <c r="BY125" s="20" t="s">
        <v>12</v>
      </c>
      <c r="BZ125" s="19"/>
      <c r="CA125" s="20" t="s">
        <v>12</v>
      </c>
      <c r="CB125" s="19">
        <f t="shared" si="18"/>
        <v>761118</v>
      </c>
      <c r="CC125" s="5"/>
      <c r="CD125" s="72">
        <v>106118</v>
      </c>
      <c r="CE125" s="72">
        <v>655000</v>
      </c>
    </row>
    <row r="126" spans="1:83" x14ac:dyDescent="0.2">
      <c r="A126" s="6">
        <f t="shared" si="16"/>
        <v>1</v>
      </c>
      <c r="B126" s="6" t="s">
        <v>354</v>
      </c>
      <c r="C126" s="19">
        <v>211126</v>
      </c>
      <c r="D126" s="20"/>
      <c r="E126" s="21">
        <v>377188</v>
      </c>
      <c r="F126" s="21"/>
      <c r="G126" s="21">
        <v>916</v>
      </c>
      <c r="H126" s="21">
        <v>28487</v>
      </c>
      <c r="I126" s="21"/>
      <c r="J126" s="21"/>
      <c r="K126" s="21">
        <v>37968</v>
      </c>
      <c r="L126" s="21"/>
      <c r="M126" s="21">
        <v>231153</v>
      </c>
      <c r="N126" s="19">
        <f t="shared" si="17"/>
        <v>675712</v>
      </c>
      <c r="O126" s="20"/>
      <c r="P126" s="21">
        <v>415665</v>
      </c>
      <c r="Q126" s="21">
        <v>4788</v>
      </c>
      <c r="R126" s="21"/>
      <c r="S126" s="21"/>
      <c r="T126" s="21"/>
      <c r="U126" s="62">
        <f t="shared" si="23"/>
        <v>420453</v>
      </c>
      <c r="V126" s="20"/>
      <c r="W126" s="21"/>
      <c r="X126" s="21"/>
      <c r="Y126" s="21"/>
      <c r="Z126" s="21"/>
      <c r="AA126" s="21"/>
      <c r="AB126" s="19">
        <f t="shared" si="24"/>
        <v>0</v>
      </c>
      <c r="AC126" s="20"/>
      <c r="AD126" s="19">
        <f t="shared" si="29"/>
        <v>1096165</v>
      </c>
      <c r="AE126" s="20"/>
      <c r="AF126" s="21"/>
      <c r="AG126" s="21"/>
      <c r="AH126" s="21"/>
      <c r="AI126" s="21">
        <v>81207</v>
      </c>
      <c r="AJ126" s="19">
        <f t="shared" si="25"/>
        <v>81207</v>
      </c>
      <c r="AK126" s="20"/>
      <c r="AL126" s="21">
        <v>98137</v>
      </c>
      <c r="AM126" s="21"/>
      <c r="AN126" s="21"/>
      <c r="AO126" s="21">
        <v>81207</v>
      </c>
      <c r="AP126" s="19">
        <f t="shared" si="26"/>
        <v>179344</v>
      </c>
      <c r="AQ126" s="20"/>
      <c r="AR126" s="21" t="s">
        <v>84</v>
      </c>
      <c r="AS126" s="21">
        <v>27653</v>
      </c>
      <c r="AT126" s="21">
        <v>22237</v>
      </c>
      <c r="AU126" s="21"/>
      <c r="AV126" s="21"/>
      <c r="AW126" s="21">
        <v>289293</v>
      </c>
      <c r="AX126" s="19">
        <f t="shared" si="27"/>
        <v>339183</v>
      </c>
      <c r="AY126" s="20"/>
      <c r="AZ126" s="21"/>
      <c r="BA126" s="21">
        <v>122310</v>
      </c>
      <c r="BB126" s="21">
        <v>78873</v>
      </c>
      <c r="BC126" s="21">
        <v>8556</v>
      </c>
      <c r="BD126" s="19">
        <f t="shared" si="28"/>
        <v>209739</v>
      </c>
      <c r="BE126" s="20"/>
      <c r="BF126" s="22">
        <v>66709</v>
      </c>
      <c r="BG126" s="20"/>
      <c r="BH126" s="21"/>
      <c r="BI126" s="21"/>
      <c r="BJ126" s="21">
        <v>105749</v>
      </c>
      <c r="BK126" s="21"/>
      <c r="BL126" s="21">
        <v>20459</v>
      </c>
      <c r="BM126" s="21"/>
      <c r="BN126" s="21"/>
      <c r="BO126" s="21"/>
      <c r="BP126" s="21"/>
      <c r="BQ126" s="21"/>
      <c r="BR126" s="21"/>
      <c r="BS126" s="21">
        <v>36543</v>
      </c>
      <c r="BT126" s="19">
        <f t="shared" si="22"/>
        <v>162751</v>
      </c>
      <c r="BU126" s="20" t="s">
        <v>12</v>
      </c>
      <c r="BV126" s="19">
        <f t="shared" si="30"/>
        <v>1038933</v>
      </c>
      <c r="BW126" s="20" t="s">
        <v>12</v>
      </c>
      <c r="BX126" s="19">
        <f t="shared" si="31"/>
        <v>57232</v>
      </c>
      <c r="BY126" s="20" t="s">
        <v>12</v>
      </c>
      <c r="BZ126" s="19"/>
      <c r="CA126" s="20" t="s">
        <v>12</v>
      </c>
      <c r="CB126" s="19">
        <f t="shared" si="18"/>
        <v>268358</v>
      </c>
      <c r="CC126" s="5"/>
      <c r="CD126" s="72">
        <v>268358</v>
      </c>
      <c r="CE126" s="72"/>
    </row>
    <row r="127" spans="1:83" x14ac:dyDescent="0.2">
      <c r="A127" s="6">
        <f t="shared" si="16"/>
        <v>1</v>
      </c>
      <c r="B127" s="6" t="s">
        <v>355</v>
      </c>
      <c r="C127" s="19">
        <v>34104</v>
      </c>
      <c r="D127" s="20"/>
      <c r="E127" s="21"/>
      <c r="F127" s="21"/>
      <c r="G127" s="21">
        <v>46</v>
      </c>
      <c r="H127" s="21"/>
      <c r="I127" s="21"/>
      <c r="J127" s="21"/>
      <c r="K127" s="21"/>
      <c r="L127" s="21"/>
      <c r="M127" s="21">
        <v>55805</v>
      </c>
      <c r="N127" s="19">
        <f t="shared" si="17"/>
        <v>55851</v>
      </c>
      <c r="O127" s="20"/>
      <c r="P127" s="21">
        <v>24405</v>
      </c>
      <c r="Q127" s="21"/>
      <c r="R127" s="21"/>
      <c r="S127" s="21"/>
      <c r="T127" s="21"/>
      <c r="U127" s="62">
        <f t="shared" si="23"/>
        <v>24405</v>
      </c>
      <c r="V127" s="20"/>
      <c r="W127" s="21"/>
      <c r="X127" s="21"/>
      <c r="Y127" s="21"/>
      <c r="Z127" s="21"/>
      <c r="AA127" s="21"/>
      <c r="AB127" s="19">
        <f t="shared" si="24"/>
        <v>0</v>
      </c>
      <c r="AC127" s="20"/>
      <c r="AD127" s="19">
        <f t="shared" si="29"/>
        <v>80256</v>
      </c>
      <c r="AE127" s="20"/>
      <c r="AF127" s="21"/>
      <c r="AG127" s="21"/>
      <c r="AH127" s="21"/>
      <c r="AI127" s="21"/>
      <c r="AJ127" s="19">
        <f t="shared" si="25"/>
        <v>0</v>
      </c>
      <c r="AK127" s="20"/>
      <c r="AL127" s="21">
        <v>2907</v>
      </c>
      <c r="AM127" s="21"/>
      <c r="AN127" s="21"/>
      <c r="AO127" s="21">
        <v>8000</v>
      </c>
      <c r="AP127" s="19">
        <f t="shared" si="26"/>
        <v>10907</v>
      </c>
      <c r="AQ127" s="20"/>
      <c r="AR127" s="21">
        <v>20113</v>
      </c>
      <c r="AS127" s="21">
        <v>1759</v>
      </c>
      <c r="AT127" s="21"/>
      <c r="AU127" s="21">
        <v>1645</v>
      </c>
      <c r="AV127" s="21"/>
      <c r="AW127" s="21">
        <v>2178</v>
      </c>
      <c r="AX127" s="19">
        <f t="shared" si="27"/>
        <v>25695</v>
      </c>
      <c r="AY127" s="20"/>
      <c r="AZ127" s="21"/>
      <c r="BA127" s="21"/>
      <c r="BB127" s="21">
        <v>5050</v>
      </c>
      <c r="BC127" s="21">
        <v>1750</v>
      </c>
      <c r="BD127" s="19">
        <f t="shared" si="28"/>
        <v>6800</v>
      </c>
      <c r="BE127" s="20"/>
      <c r="BF127" s="22">
        <v>649</v>
      </c>
      <c r="BG127" s="20"/>
      <c r="BH127" s="21"/>
      <c r="BI127" s="21"/>
      <c r="BJ127" s="21">
        <v>2718</v>
      </c>
      <c r="BK127" s="21"/>
      <c r="BL127" s="21"/>
      <c r="BM127" s="21"/>
      <c r="BN127" s="21"/>
      <c r="BO127" s="21"/>
      <c r="BP127" s="21"/>
      <c r="BQ127" s="21"/>
      <c r="BR127" s="21"/>
      <c r="BS127" s="21"/>
      <c r="BT127" s="19">
        <f t="shared" si="22"/>
        <v>2718</v>
      </c>
      <c r="BU127" s="20" t="s">
        <v>12</v>
      </c>
      <c r="BV127" s="19">
        <f t="shared" si="30"/>
        <v>46769</v>
      </c>
      <c r="BW127" s="20" t="s">
        <v>12</v>
      </c>
      <c r="BX127" s="19">
        <f t="shared" si="31"/>
        <v>33487</v>
      </c>
      <c r="BY127" s="20" t="s">
        <v>12</v>
      </c>
      <c r="BZ127" s="19"/>
      <c r="CA127" s="20" t="s">
        <v>12</v>
      </c>
      <c r="CB127" s="19">
        <f t="shared" si="18"/>
        <v>67591</v>
      </c>
      <c r="CC127" s="5"/>
      <c r="CD127" s="72">
        <v>55805</v>
      </c>
      <c r="CE127" s="72"/>
    </row>
    <row r="128" spans="1:83" x14ac:dyDescent="0.2">
      <c r="A128" s="6">
        <f t="shared" si="16"/>
        <v>1</v>
      </c>
      <c r="B128" s="6" t="s">
        <v>356</v>
      </c>
      <c r="C128" s="19">
        <v>66261</v>
      </c>
      <c r="D128" s="20"/>
      <c r="E128" s="21"/>
      <c r="F128" s="21"/>
      <c r="G128" s="21">
        <v>479</v>
      </c>
      <c r="H128" s="21"/>
      <c r="I128" s="21"/>
      <c r="J128" s="21"/>
      <c r="K128" s="21"/>
      <c r="L128" s="21"/>
      <c r="M128" s="21"/>
      <c r="N128" s="19">
        <f t="shared" si="17"/>
        <v>479</v>
      </c>
      <c r="O128" s="20"/>
      <c r="P128" s="21">
        <v>9748</v>
      </c>
      <c r="Q128" s="21"/>
      <c r="R128" s="21"/>
      <c r="S128" s="21"/>
      <c r="T128" s="21"/>
      <c r="U128" s="62">
        <f t="shared" si="23"/>
        <v>9748</v>
      </c>
      <c r="V128" s="20"/>
      <c r="W128" s="21"/>
      <c r="X128" s="21"/>
      <c r="Y128" s="21"/>
      <c r="Z128" s="21"/>
      <c r="AA128" s="21"/>
      <c r="AB128" s="19">
        <f t="shared" si="24"/>
        <v>0</v>
      </c>
      <c r="AC128" s="20"/>
      <c r="AD128" s="19">
        <f t="shared" si="29"/>
        <v>10227</v>
      </c>
      <c r="AE128" s="20"/>
      <c r="AF128" s="21"/>
      <c r="AG128" s="21"/>
      <c r="AH128" s="21"/>
      <c r="AI128" s="21"/>
      <c r="AJ128" s="19">
        <f t="shared" si="25"/>
        <v>0</v>
      </c>
      <c r="AK128" s="20"/>
      <c r="AL128" s="21"/>
      <c r="AM128" s="21"/>
      <c r="AN128" s="21"/>
      <c r="AO128" s="21"/>
      <c r="AP128" s="19">
        <f t="shared" si="26"/>
        <v>0</v>
      </c>
      <c r="AQ128" s="20"/>
      <c r="AR128" s="21"/>
      <c r="AS128" s="21"/>
      <c r="AT128" s="21">
        <v>1885</v>
      </c>
      <c r="AU128" s="21"/>
      <c r="AV128" s="21"/>
      <c r="AW128" s="21"/>
      <c r="AX128" s="19">
        <f t="shared" si="27"/>
        <v>1885</v>
      </c>
      <c r="AY128" s="20"/>
      <c r="AZ128" s="21"/>
      <c r="BA128" s="21"/>
      <c r="BB128" s="21"/>
      <c r="BC128" s="21"/>
      <c r="BD128" s="19">
        <f t="shared" si="28"/>
        <v>0</v>
      </c>
      <c r="BE128" s="20"/>
      <c r="BF128" s="22"/>
      <c r="BG128" s="20"/>
      <c r="BH128" s="21"/>
      <c r="BI128" s="21"/>
      <c r="BJ128" s="21">
        <v>2003</v>
      </c>
      <c r="BK128" s="21"/>
      <c r="BL128" s="21"/>
      <c r="BM128" s="21"/>
      <c r="BN128" s="21"/>
      <c r="BO128" s="21"/>
      <c r="BP128" s="21"/>
      <c r="BQ128" s="21"/>
      <c r="BR128" s="21"/>
      <c r="BS128" s="21"/>
      <c r="BT128" s="19">
        <f t="shared" si="22"/>
        <v>2003</v>
      </c>
      <c r="BU128" s="20" t="s">
        <v>12</v>
      </c>
      <c r="BV128" s="19">
        <f t="shared" si="30"/>
        <v>3888</v>
      </c>
      <c r="BW128" s="20" t="s">
        <v>12</v>
      </c>
      <c r="BX128" s="19">
        <f t="shared" si="31"/>
        <v>6339</v>
      </c>
      <c r="BY128" s="20" t="s">
        <v>12</v>
      </c>
      <c r="BZ128" s="19"/>
      <c r="CA128" s="20" t="s">
        <v>12</v>
      </c>
      <c r="CB128" s="19">
        <f t="shared" si="18"/>
        <v>72600</v>
      </c>
      <c r="CC128" s="5"/>
      <c r="CD128" s="72"/>
      <c r="CE128" s="72"/>
    </row>
    <row r="129" spans="1:83" x14ac:dyDescent="0.2">
      <c r="A129" s="6">
        <f t="shared" si="16"/>
        <v>1</v>
      </c>
      <c r="B129" s="6" t="s">
        <v>357</v>
      </c>
      <c r="C129" s="19"/>
      <c r="D129" s="20"/>
      <c r="E129" s="21"/>
      <c r="F129" s="21"/>
      <c r="G129" s="21"/>
      <c r="H129" s="21">
        <v>51844</v>
      </c>
      <c r="I129" s="21"/>
      <c r="J129" s="21"/>
      <c r="K129" s="21"/>
      <c r="L129" s="21"/>
      <c r="M129" s="21">
        <v>7591</v>
      </c>
      <c r="N129" s="19">
        <f t="shared" si="17"/>
        <v>59435</v>
      </c>
      <c r="O129" s="20"/>
      <c r="P129" s="21">
        <v>25110</v>
      </c>
      <c r="Q129" s="21"/>
      <c r="R129" s="21"/>
      <c r="S129" s="21">
        <v>7106</v>
      </c>
      <c r="T129" s="21"/>
      <c r="U129" s="62">
        <f t="shared" si="23"/>
        <v>32216</v>
      </c>
      <c r="V129" s="20"/>
      <c r="W129" s="21"/>
      <c r="X129" s="21"/>
      <c r="Y129" s="21"/>
      <c r="Z129" s="21"/>
      <c r="AA129" s="21"/>
      <c r="AB129" s="19">
        <f t="shared" si="24"/>
        <v>0</v>
      </c>
      <c r="AC129" s="20"/>
      <c r="AD129" s="19">
        <f t="shared" si="29"/>
        <v>91651</v>
      </c>
      <c r="AE129" s="20"/>
      <c r="AF129" s="21"/>
      <c r="AG129" s="21"/>
      <c r="AH129" s="21"/>
      <c r="AI129" s="21"/>
      <c r="AJ129" s="19">
        <f t="shared" si="25"/>
        <v>0</v>
      </c>
      <c r="AK129" s="20"/>
      <c r="AL129" s="21"/>
      <c r="AM129" s="21"/>
      <c r="AN129" s="21"/>
      <c r="AO129" s="21"/>
      <c r="AP129" s="19">
        <f t="shared" si="26"/>
        <v>0</v>
      </c>
      <c r="AQ129" s="20"/>
      <c r="AR129" s="21"/>
      <c r="AS129" s="21"/>
      <c r="AT129" s="21"/>
      <c r="AU129" s="21"/>
      <c r="AV129" s="21"/>
      <c r="AW129" s="21">
        <v>44553</v>
      </c>
      <c r="AX129" s="19">
        <f t="shared" si="27"/>
        <v>44553</v>
      </c>
      <c r="AY129" s="20"/>
      <c r="AZ129" s="21"/>
      <c r="BA129" s="21">
        <v>23527</v>
      </c>
      <c r="BB129" s="21">
        <v>3417</v>
      </c>
      <c r="BC129" s="21"/>
      <c r="BD129" s="19">
        <f t="shared" si="28"/>
        <v>26944</v>
      </c>
      <c r="BE129" s="20"/>
      <c r="BF129" s="22"/>
      <c r="BG129" s="20"/>
      <c r="BH129" s="21"/>
      <c r="BI129" s="21"/>
      <c r="BJ129" s="21">
        <v>20154</v>
      </c>
      <c r="BK129" s="21"/>
      <c r="BL129" s="21"/>
      <c r="BM129" s="21"/>
      <c r="BN129" s="21"/>
      <c r="BO129" s="21"/>
      <c r="BP129" s="21"/>
      <c r="BQ129" s="21"/>
      <c r="BR129" s="21"/>
      <c r="BS129" s="21"/>
      <c r="BT129" s="19">
        <f t="shared" si="22"/>
        <v>20154</v>
      </c>
      <c r="BU129" s="20" t="s">
        <v>12</v>
      </c>
      <c r="BV129" s="19">
        <f t="shared" si="30"/>
        <v>91651</v>
      </c>
      <c r="BW129" s="20" t="s">
        <v>12</v>
      </c>
      <c r="BX129" s="19">
        <f t="shared" si="31"/>
        <v>0</v>
      </c>
      <c r="BY129" s="20" t="s">
        <v>12</v>
      </c>
      <c r="BZ129" s="19"/>
      <c r="CA129" s="20" t="s">
        <v>12</v>
      </c>
      <c r="CB129" s="19">
        <f t="shared" si="18"/>
        <v>0</v>
      </c>
      <c r="CC129" s="5"/>
      <c r="CD129" s="72"/>
      <c r="CE129" s="72"/>
    </row>
    <row r="130" spans="1:83" x14ac:dyDescent="0.2">
      <c r="A130" s="6">
        <f t="shared" si="16"/>
        <v>1</v>
      </c>
      <c r="B130" s="6" t="s">
        <v>358</v>
      </c>
      <c r="C130" s="19">
        <v>0</v>
      </c>
      <c r="D130" s="20"/>
      <c r="E130" s="21"/>
      <c r="F130" s="21"/>
      <c r="G130" s="21">
        <v>241.84</v>
      </c>
      <c r="H130" s="21">
        <v>31995</v>
      </c>
      <c r="I130" s="21"/>
      <c r="J130" s="21"/>
      <c r="K130" s="21"/>
      <c r="L130" s="21"/>
      <c r="M130" s="21">
        <v>7930.86</v>
      </c>
      <c r="N130" s="19">
        <f t="shared" si="17"/>
        <v>40167.699999999997</v>
      </c>
      <c r="O130" s="20"/>
      <c r="P130" s="21">
        <v>5001.95</v>
      </c>
      <c r="Q130" s="21">
        <v>1358.11</v>
      </c>
      <c r="R130" s="21">
        <v>8365</v>
      </c>
      <c r="S130" s="21">
        <v>5960.35</v>
      </c>
      <c r="T130" s="21"/>
      <c r="U130" s="62">
        <f t="shared" si="23"/>
        <v>20685.41</v>
      </c>
      <c r="V130" s="20"/>
      <c r="W130" s="21"/>
      <c r="X130" s="21"/>
      <c r="Y130" s="21"/>
      <c r="Z130" s="21"/>
      <c r="AA130" s="21"/>
      <c r="AB130" s="19">
        <f t="shared" si="24"/>
        <v>0</v>
      </c>
      <c r="AC130" s="20"/>
      <c r="AD130" s="19">
        <f t="shared" si="29"/>
        <v>60853.11</v>
      </c>
      <c r="AE130" s="20"/>
      <c r="AF130" s="21"/>
      <c r="AG130" s="21"/>
      <c r="AH130" s="21"/>
      <c r="AI130" s="21"/>
      <c r="AJ130" s="19">
        <f t="shared" si="25"/>
        <v>0</v>
      </c>
      <c r="AK130" s="20"/>
      <c r="AL130" s="21"/>
      <c r="AM130" s="21"/>
      <c r="AN130" s="21"/>
      <c r="AO130" s="21"/>
      <c r="AP130" s="19">
        <f t="shared" si="26"/>
        <v>0</v>
      </c>
      <c r="AQ130" s="20"/>
      <c r="AR130" s="21"/>
      <c r="AS130" s="21"/>
      <c r="AT130" s="21"/>
      <c r="AU130" s="21"/>
      <c r="AV130" s="21"/>
      <c r="AW130" s="21">
        <v>7133</v>
      </c>
      <c r="AX130" s="19">
        <f t="shared" si="27"/>
        <v>7133</v>
      </c>
      <c r="AY130" s="20"/>
      <c r="AZ130" s="21"/>
      <c r="BA130" s="21"/>
      <c r="BB130" s="21">
        <v>2351</v>
      </c>
      <c r="BC130" s="21"/>
      <c r="BD130" s="19">
        <f t="shared" si="28"/>
        <v>2351</v>
      </c>
      <c r="BE130" s="20"/>
      <c r="BF130" s="22">
        <v>26833</v>
      </c>
      <c r="BG130" s="20"/>
      <c r="BH130" s="21"/>
      <c r="BI130" s="21"/>
      <c r="BJ130" s="21">
        <v>1804</v>
      </c>
      <c r="BK130" s="21">
        <v>3000</v>
      </c>
      <c r="BL130" s="21"/>
      <c r="BM130" s="21"/>
      <c r="BN130" s="21"/>
      <c r="BO130" s="21"/>
      <c r="BP130" s="21"/>
      <c r="BQ130" s="21"/>
      <c r="BR130" s="21"/>
      <c r="BS130" s="21"/>
      <c r="BT130" s="19">
        <f t="shared" si="22"/>
        <v>4804</v>
      </c>
      <c r="BU130" s="20" t="s">
        <v>12</v>
      </c>
      <c r="BV130" s="19">
        <f t="shared" si="30"/>
        <v>41121</v>
      </c>
      <c r="BW130" s="20" t="s">
        <v>12</v>
      </c>
      <c r="BX130" s="19">
        <f t="shared" si="31"/>
        <v>19732.11</v>
      </c>
      <c r="BY130" s="20" t="s">
        <v>12</v>
      </c>
      <c r="BZ130" s="19"/>
      <c r="CA130" s="20" t="s">
        <v>12</v>
      </c>
      <c r="CB130" s="19">
        <f t="shared" si="18"/>
        <v>19732.11</v>
      </c>
      <c r="CC130" s="5"/>
      <c r="CD130" s="72">
        <v>17000</v>
      </c>
      <c r="CE130" s="72">
        <v>2732.11</v>
      </c>
    </row>
    <row r="131" spans="1:83" x14ac:dyDescent="0.2">
      <c r="A131" s="6">
        <f t="shared" si="16"/>
        <v>1</v>
      </c>
      <c r="B131" s="6" t="s">
        <v>359</v>
      </c>
      <c r="C131" s="19">
        <v>8475860</v>
      </c>
      <c r="D131" s="20"/>
      <c r="E131" s="21">
        <v>344252</v>
      </c>
      <c r="F131" s="21">
        <v>20000</v>
      </c>
      <c r="G131" s="21">
        <v>27932</v>
      </c>
      <c r="H131" s="21"/>
      <c r="I131" s="21">
        <v>118864</v>
      </c>
      <c r="J131" s="21"/>
      <c r="K131" s="21">
        <v>190584</v>
      </c>
      <c r="L131" s="21"/>
      <c r="M131" s="21">
        <v>14432</v>
      </c>
      <c r="N131" s="19">
        <f t="shared" si="17"/>
        <v>716064</v>
      </c>
      <c r="O131" s="20"/>
      <c r="P131" s="21">
        <v>2720229</v>
      </c>
      <c r="Q131" s="21"/>
      <c r="R131" s="21">
        <v>1879980</v>
      </c>
      <c r="S131" s="21"/>
      <c r="T131" s="21">
        <v>402036</v>
      </c>
      <c r="U131" s="62">
        <f t="shared" si="23"/>
        <v>5002245</v>
      </c>
      <c r="V131" s="20"/>
      <c r="W131" s="21"/>
      <c r="X131" s="21"/>
      <c r="Y131" s="21"/>
      <c r="Z131" s="21"/>
      <c r="AA131" s="21">
        <v>839343</v>
      </c>
      <c r="AB131" s="19">
        <f t="shared" si="24"/>
        <v>839343</v>
      </c>
      <c r="AC131" s="20"/>
      <c r="AD131" s="19">
        <f t="shared" si="29"/>
        <v>6557652</v>
      </c>
      <c r="AE131" s="20"/>
      <c r="AF131" s="21">
        <v>1239517</v>
      </c>
      <c r="AG131" s="21">
        <v>22997</v>
      </c>
      <c r="AH131" s="21"/>
      <c r="AI131" s="21">
        <v>106737</v>
      </c>
      <c r="AJ131" s="19">
        <f t="shared" si="25"/>
        <v>1369251</v>
      </c>
      <c r="AK131" s="20"/>
      <c r="AL131" s="21">
        <v>131136</v>
      </c>
      <c r="AM131" s="21">
        <v>251684</v>
      </c>
      <c r="AN131" s="21"/>
      <c r="AO131" s="21">
        <v>76361</v>
      </c>
      <c r="AP131" s="19">
        <f t="shared" si="26"/>
        <v>459181</v>
      </c>
      <c r="AQ131" s="20"/>
      <c r="AR131" s="21">
        <v>441137</v>
      </c>
      <c r="AS131" s="21">
        <v>229129</v>
      </c>
      <c r="AT131" s="21">
        <v>55041</v>
      </c>
      <c r="AU131" s="21">
        <v>7413</v>
      </c>
      <c r="AV131" s="21"/>
      <c r="AW131" s="21">
        <v>926228</v>
      </c>
      <c r="AX131" s="19">
        <f t="shared" si="27"/>
        <v>1658948</v>
      </c>
      <c r="AY131" s="20"/>
      <c r="AZ131" s="21">
        <v>515535</v>
      </c>
      <c r="BA131" s="21"/>
      <c r="BB131" s="21">
        <v>192985</v>
      </c>
      <c r="BC131" s="21">
        <v>38274</v>
      </c>
      <c r="BD131" s="19">
        <f t="shared" si="28"/>
        <v>746794</v>
      </c>
      <c r="BE131" s="20"/>
      <c r="BF131" s="22">
        <v>494478</v>
      </c>
      <c r="BG131" s="20"/>
      <c r="BH131" s="21">
        <v>5112</v>
      </c>
      <c r="BI131" s="21"/>
      <c r="BJ131" s="21">
        <v>451629</v>
      </c>
      <c r="BK131" s="21"/>
      <c r="BL131" s="21">
        <v>399980.84</v>
      </c>
      <c r="BM131" s="21"/>
      <c r="BN131" s="21"/>
      <c r="BO131" s="21"/>
      <c r="BP131" s="21"/>
      <c r="BQ131" s="21"/>
      <c r="BR131" s="21"/>
      <c r="BS131" s="21">
        <v>100938</v>
      </c>
      <c r="BT131" s="19">
        <f t="shared" si="22"/>
        <v>957659.84000000008</v>
      </c>
      <c r="BU131" s="20" t="s">
        <v>12</v>
      </c>
      <c r="BV131" s="19">
        <f t="shared" si="30"/>
        <v>5686311.8399999999</v>
      </c>
      <c r="BW131" s="20" t="s">
        <v>12</v>
      </c>
      <c r="BX131" s="19">
        <f t="shared" si="31"/>
        <v>871340.16000000015</v>
      </c>
      <c r="BY131" s="20" t="s">
        <v>12</v>
      </c>
      <c r="BZ131" s="19"/>
      <c r="CA131" s="20" t="s">
        <v>12</v>
      </c>
      <c r="CB131" s="19">
        <f t="shared" si="18"/>
        <v>9347200.1600000001</v>
      </c>
      <c r="CC131" s="5"/>
      <c r="CD131" s="72">
        <v>5114363</v>
      </c>
      <c r="CE131" s="72">
        <v>4232837.16</v>
      </c>
    </row>
    <row r="132" spans="1:83" x14ac:dyDescent="0.2">
      <c r="A132" s="6">
        <f t="shared" si="16"/>
        <v>1</v>
      </c>
      <c r="B132" s="6" t="s">
        <v>360</v>
      </c>
      <c r="C132" s="19">
        <v>0</v>
      </c>
      <c r="D132" s="20"/>
      <c r="E132" s="21"/>
      <c r="F132" s="21"/>
      <c r="G132" s="21"/>
      <c r="H132" s="21">
        <v>34706</v>
      </c>
      <c r="I132" s="21"/>
      <c r="J132" s="21"/>
      <c r="K132" s="21"/>
      <c r="L132" s="21"/>
      <c r="M132" s="21">
        <v>22</v>
      </c>
      <c r="N132" s="19">
        <f t="shared" si="17"/>
        <v>34728</v>
      </c>
      <c r="O132" s="20"/>
      <c r="P132" s="21">
        <v>16483</v>
      </c>
      <c r="Q132" s="21"/>
      <c r="R132" s="21"/>
      <c r="S132" s="21"/>
      <c r="T132" s="21"/>
      <c r="U132" s="62">
        <f t="shared" si="23"/>
        <v>16483</v>
      </c>
      <c r="V132" s="20"/>
      <c r="W132" s="21"/>
      <c r="X132" s="21"/>
      <c r="Y132" s="21"/>
      <c r="Z132" s="21"/>
      <c r="AA132" s="21"/>
      <c r="AB132" s="19">
        <f t="shared" si="24"/>
        <v>0</v>
      </c>
      <c r="AC132" s="20"/>
      <c r="AD132" s="19">
        <f t="shared" si="29"/>
        <v>51211</v>
      </c>
      <c r="AE132" s="20"/>
      <c r="AF132" s="21"/>
      <c r="AG132" s="21"/>
      <c r="AH132" s="21"/>
      <c r="AI132" s="21"/>
      <c r="AJ132" s="19">
        <f t="shared" si="25"/>
        <v>0</v>
      </c>
      <c r="AK132" s="20"/>
      <c r="AL132" s="21"/>
      <c r="AM132" s="21"/>
      <c r="AN132" s="21"/>
      <c r="AO132" s="21"/>
      <c r="AP132" s="19">
        <f t="shared" si="26"/>
        <v>0</v>
      </c>
      <c r="AQ132" s="20"/>
      <c r="AR132" s="21"/>
      <c r="AS132" s="21">
        <v>3200</v>
      </c>
      <c r="AT132" s="21">
        <v>5282</v>
      </c>
      <c r="AU132" s="21">
        <v>6795</v>
      </c>
      <c r="AV132" s="21"/>
      <c r="AW132" s="21">
        <v>16064</v>
      </c>
      <c r="AX132" s="19">
        <f t="shared" si="27"/>
        <v>31341</v>
      </c>
      <c r="AY132" s="20"/>
      <c r="AZ132" s="21"/>
      <c r="BA132" s="21">
        <v>11605</v>
      </c>
      <c r="BB132" s="21"/>
      <c r="BC132" s="21"/>
      <c r="BD132" s="19">
        <f t="shared" si="28"/>
        <v>11605</v>
      </c>
      <c r="BE132" s="20"/>
      <c r="BF132" s="22"/>
      <c r="BG132" s="20"/>
      <c r="BH132" s="21"/>
      <c r="BI132" s="21"/>
      <c r="BJ132" s="21">
        <v>8265</v>
      </c>
      <c r="BK132" s="21"/>
      <c r="BL132" s="21"/>
      <c r="BM132" s="21"/>
      <c r="BN132" s="21"/>
      <c r="BO132" s="21"/>
      <c r="BP132" s="21"/>
      <c r="BQ132" s="21"/>
      <c r="BR132" s="21"/>
      <c r="BS132" s="21"/>
      <c r="BT132" s="19">
        <f t="shared" si="22"/>
        <v>8265</v>
      </c>
      <c r="BU132" s="20" t="s">
        <v>12</v>
      </c>
      <c r="BV132" s="19">
        <f t="shared" si="30"/>
        <v>51211</v>
      </c>
      <c r="BW132" s="20" t="s">
        <v>12</v>
      </c>
      <c r="BX132" s="19">
        <f t="shared" si="31"/>
        <v>0</v>
      </c>
      <c r="BY132" s="20" t="s">
        <v>12</v>
      </c>
      <c r="BZ132" s="19"/>
      <c r="CA132" s="20" t="s">
        <v>12</v>
      </c>
      <c r="CB132" s="19">
        <f t="shared" si="18"/>
        <v>0</v>
      </c>
      <c r="CC132" s="5"/>
      <c r="CD132" s="72"/>
      <c r="CE132" s="72"/>
    </row>
    <row r="133" spans="1:83" x14ac:dyDescent="0.2">
      <c r="A133" s="6">
        <f t="shared" si="16"/>
        <v>1</v>
      </c>
      <c r="B133" s="6" t="s">
        <v>361</v>
      </c>
      <c r="C133" s="19">
        <v>101774</v>
      </c>
      <c r="D133" s="20"/>
      <c r="E133" s="21">
        <v>115380</v>
      </c>
      <c r="F133" s="21"/>
      <c r="G133" s="21">
        <v>1680</v>
      </c>
      <c r="H133" s="21"/>
      <c r="I133" s="21"/>
      <c r="J133" s="21"/>
      <c r="K133" s="21"/>
      <c r="L133" s="21"/>
      <c r="M133" s="21">
        <v>1243</v>
      </c>
      <c r="N133" s="19">
        <f t="shared" si="17"/>
        <v>118303</v>
      </c>
      <c r="O133" s="20"/>
      <c r="P133" s="21">
        <v>48610</v>
      </c>
      <c r="Q133" s="21">
        <v>10079</v>
      </c>
      <c r="R133" s="21"/>
      <c r="S133" s="21">
        <v>18641</v>
      </c>
      <c r="T133" s="21">
        <v>50293</v>
      </c>
      <c r="U133" s="62">
        <f t="shared" si="23"/>
        <v>127623</v>
      </c>
      <c r="V133" s="20"/>
      <c r="W133" s="21"/>
      <c r="X133" s="21"/>
      <c r="Y133" s="21"/>
      <c r="Z133" s="21"/>
      <c r="AA133" s="21"/>
      <c r="AB133" s="19">
        <f t="shared" si="24"/>
        <v>0</v>
      </c>
      <c r="AC133" s="20"/>
      <c r="AD133" s="19">
        <f t="shared" si="29"/>
        <v>245926</v>
      </c>
      <c r="AE133" s="20"/>
      <c r="AF133" s="21"/>
      <c r="AG133" s="21">
        <v>14710</v>
      </c>
      <c r="AH133" s="21"/>
      <c r="AI133" s="21">
        <v>8068</v>
      </c>
      <c r="AJ133" s="19">
        <f t="shared" si="25"/>
        <v>22778</v>
      </c>
      <c r="AK133" s="20"/>
      <c r="AL133" s="21"/>
      <c r="AM133" s="21"/>
      <c r="AN133" s="21"/>
      <c r="AO133" s="21">
        <v>84850</v>
      </c>
      <c r="AP133" s="19">
        <f t="shared" si="26"/>
        <v>84850</v>
      </c>
      <c r="AQ133" s="20"/>
      <c r="AR133" s="21"/>
      <c r="AS133" s="21">
        <v>15446</v>
      </c>
      <c r="AT133" s="21">
        <v>8220</v>
      </c>
      <c r="AU133" s="21">
        <v>5840</v>
      </c>
      <c r="AV133" s="21"/>
      <c r="AW133" s="21">
        <v>6566</v>
      </c>
      <c r="AX133" s="19">
        <f t="shared" si="27"/>
        <v>36072</v>
      </c>
      <c r="AY133" s="20"/>
      <c r="AZ133" s="21">
        <v>15639</v>
      </c>
      <c r="BA133" s="21"/>
      <c r="BB133" s="21">
        <v>14365</v>
      </c>
      <c r="BC133" s="21"/>
      <c r="BD133" s="19">
        <f t="shared" si="28"/>
        <v>30004</v>
      </c>
      <c r="BE133" s="20"/>
      <c r="BF133" s="22">
        <v>5253</v>
      </c>
      <c r="BG133" s="20"/>
      <c r="BH133" s="21"/>
      <c r="BI133" s="21"/>
      <c r="BJ133" s="21">
        <v>8474</v>
      </c>
      <c r="BK133" s="21">
        <v>7616</v>
      </c>
      <c r="BL133" s="21">
        <v>17827</v>
      </c>
      <c r="BM133" s="21"/>
      <c r="BN133" s="21"/>
      <c r="BO133" s="21"/>
      <c r="BP133" s="21"/>
      <c r="BQ133" s="21">
        <v>31</v>
      </c>
      <c r="BR133" s="21">
        <v>253</v>
      </c>
      <c r="BS133" s="21"/>
      <c r="BT133" s="19">
        <f t="shared" si="22"/>
        <v>34201</v>
      </c>
      <c r="BU133" s="20" t="s">
        <v>12</v>
      </c>
      <c r="BV133" s="19">
        <f t="shared" si="30"/>
        <v>213158</v>
      </c>
      <c r="BW133" s="20" t="s">
        <v>12</v>
      </c>
      <c r="BX133" s="19">
        <f t="shared" si="31"/>
        <v>32768</v>
      </c>
      <c r="BY133" s="20" t="s">
        <v>12</v>
      </c>
      <c r="BZ133" s="19"/>
      <c r="CA133" s="20" t="s">
        <v>12</v>
      </c>
      <c r="CB133" s="19">
        <f t="shared" si="18"/>
        <v>134542</v>
      </c>
      <c r="CC133" s="5"/>
      <c r="CD133" s="72"/>
      <c r="CE133" s="72"/>
    </row>
    <row r="134" spans="1:83" x14ac:dyDescent="0.2">
      <c r="A134" s="6">
        <f t="shared" si="16"/>
        <v>1</v>
      </c>
      <c r="B134" s="6" t="s">
        <v>362</v>
      </c>
      <c r="C134" s="19">
        <v>96820</v>
      </c>
      <c r="D134" s="20"/>
      <c r="E134" s="21">
        <v>3888</v>
      </c>
      <c r="F134" s="21"/>
      <c r="G134" s="21">
        <v>53</v>
      </c>
      <c r="H134" s="21"/>
      <c r="I134" s="21"/>
      <c r="J134" s="21"/>
      <c r="K134" s="21"/>
      <c r="L134" s="21"/>
      <c r="M134" s="21"/>
      <c r="N134" s="19">
        <f t="shared" si="17"/>
        <v>3941</v>
      </c>
      <c r="O134" s="20"/>
      <c r="P134" s="21">
        <v>11716</v>
      </c>
      <c r="Q134" s="21"/>
      <c r="R134" s="21"/>
      <c r="S134" s="21"/>
      <c r="T134" s="21"/>
      <c r="U134" s="62">
        <f t="shared" si="23"/>
        <v>11716</v>
      </c>
      <c r="V134" s="20"/>
      <c r="W134" s="21"/>
      <c r="X134" s="21"/>
      <c r="Y134" s="21"/>
      <c r="Z134" s="21"/>
      <c r="AA134" s="21"/>
      <c r="AB134" s="19">
        <f t="shared" si="24"/>
        <v>0</v>
      </c>
      <c r="AC134" s="20"/>
      <c r="AD134" s="19">
        <f t="shared" si="29"/>
        <v>15657</v>
      </c>
      <c r="AE134" s="20"/>
      <c r="AF134" s="21"/>
      <c r="AG134" s="21"/>
      <c r="AH134" s="21"/>
      <c r="AI134" s="21"/>
      <c r="AJ134" s="19">
        <f t="shared" si="25"/>
        <v>0</v>
      </c>
      <c r="AK134" s="20"/>
      <c r="AL134" s="21"/>
      <c r="AM134" s="21"/>
      <c r="AN134" s="21"/>
      <c r="AO134" s="21"/>
      <c r="AP134" s="19">
        <f t="shared" si="26"/>
        <v>0</v>
      </c>
      <c r="AQ134" s="20"/>
      <c r="AR134" s="21"/>
      <c r="AS134" s="21">
        <v>922</v>
      </c>
      <c r="AT134" s="21"/>
      <c r="AU134" s="21"/>
      <c r="AV134" s="21" t="s">
        <v>84</v>
      </c>
      <c r="AW134" s="21">
        <v>4356</v>
      </c>
      <c r="AX134" s="19">
        <f t="shared" si="27"/>
        <v>5278</v>
      </c>
      <c r="AY134" s="20"/>
      <c r="AZ134" s="21">
        <v>27243</v>
      </c>
      <c r="BA134" s="21"/>
      <c r="BB134" s="21">
        <v>2796</v>
      </c>
      <c r="BC134" s="21"/>
      <c r="BD134" s="19">
        <f t="shared" si="28"/>
        <v>30039</v>
      </c>
      <c r="BE134" s="20"/>
      <c r="BF134" s="22"/>
      <c r="BG134" s="20"/>
      <c r="BH134" s="21"/>
      <c r="BI134" s="21"/>
      <c r="BJ134" s="21">
        <v>2208</v>
      </c>
      <c r="BK134" s="21"/>
      <c r="BL134" s="21">
        <v>50000</v>
      </c>
      <c r="BM134" s="21"/>
      <c r="BN134" s="21"/>
      <c r="BO134" s="21"/>
      <c r="BP134" s="21"/>
      <c r="BQ134" s="21"/>
      <c r="BR134" s="21"/>
      <c r="BS134" s="21"/>
      <c r="BT134" s="19">
        <f t="shared" si="22"/>
        <v>52208</v>
      </c>
      <c r="BU134" s="20" t="s">
        <v>12</v>
      </c>
      <c r="BV134" s="19">
        <f t="shared" si="30"/>
        <v>87525</v>
      </c>
      <c r="BW134" s="20" t="s">
        <v>12</v>
      </c>
      <c r="BX134" s="19">
        <f t="shared" si="31"/>
        <v>-71868</v>
      </c>
      <c r="BY134" s="20" t="s">
        <v>12</v>
      </c>
      <c r="BZ134" s="19"/>
      <c r="CA134" s="20" t="s">
        <v>12</v>
      </c>
      <c r="CB134" s="19">
        <f t="shared" si="18"/>
        <v>24952</v>
      </c>
      <c r="CC134" s="5"/>
      <c r="CD134" s="72"/>
      <c r="CE134" s="72"/>
    </row>
    <row r="135" spans="1:83" x14ac:dyDescent="0.2">
      <c r="A135" s="6">
        <f t="shared" si="16"/>
        <v>1</v>
      </c>
      <c r="B135" s="6" t="s">
        <v>363</v>
      </c>
      <c r="C135" s="19"/>
      <c r="D135" s="20"/>
      <c r="E135" s="21">
        <v>15002</v>
      </c>
      <c r="F135" s="21"/>
      <c r="G135" s="21"/>
      <c r="H135" s="21"/>
      <c r="I135" s="21"/>
      <c r="J135" s="21"/>
      <c r="K135" s="21"/>
      <c r="L135" s="21"/>
      <c r="M135" s="21">
        <v>71104</v>
      </c>
      <c r="N135" s="19">
        <f t="shared" si="17"/>
        <v>86106</v>
      </c>
      <c r="O135" s="20"/>
      <c r="P135" s="21">
        <v>16559</v>
      </c>
      <c r="Q135" s="21"/>
      <c r="R135" s="21"/>
      <c r="S135" s="21"/>
      <c r="T135" s="21"/>
      <c r="U135" s="62">
        <f t="shared" si="23"/>
        <v>16559</v>
      </c>
      <c r="V135" s="20"/>
      <c r="W135" s="21"/>
      <c r="X135" s="21"/>
      <c r="Y135" s="21"/>
      <c r="Z135" s="21"/>
      <c r="AA135" s="21"/>
      <c r="AB135" s="19">
        <f t="shared" si="24"/>
        <v>0</v>
      </c>
      <c r="AC135" s="20"/>
      <c r="AD135" s="19">
        <f t="shared" si="29"/>
        <v>102665</v>
      </c>
      <c r="AE135" s="20"/>
      <c r="AF135" s="21"/>
      <c r="AG135" s="21"/>
      <c r="AH135" s="21"/>
      <c r="AI135" s="21"/>
      <c r="AJ135" s="19">
        <f t="shared" si="25"/>
        <v>0</v>
      </c>
      <c r="AK135" s="20"/>
      <c r="AL135" s="21"/>
      <c r="AM135" s="21"/>
      <c r="AN135" s="21"/>
      <c r="AO135" s="21"/>
      <c r="AP135" s="19">
        <f t="shared" si="26"/>
        <v>0</v>
      </c>
      <c r="AQ135" s="20"/>
      <c r="AR135" s="21">
        <v>40200</v>
      </c>
      <c r="AS135" s="21">
        <v>9211</v>
      </c>
      <c r="AT135" s="21">
        <v>4574</v>
      </c>
      <c r="AU135" s="21">
        <v>1139</v>
      </c>
      <c r="AV135" s="21"/>
      <c r="AW135" s="21"/>
      <c r="AX135" s="19">
        <f t="shared" si="27"/>
        <v>55124</v>
      </c>
      <c r="AY135" s="20"/>
      <c r="AZ135" s="21">
        <v>200</v>
      </c>
      <c r="BA135" s="21">
        <v>1345</v>
      </c>
      <c r="BB135" s="21">
        <v>26383</v>
      </c>
      <c r="BC135" s="21"/>
      <c r="BD135" s="19">
        <f t="shared" si="28"/>
        <v>27928</v>
      </c>
      <c r="BE135" s="20"/>
      <c r="BF135" s="22">
        <v>4545</v>
      </c>
      <c r="BG135" s="20"/>
      <c r="BH135" s="21"/>
      <c r="BI135" s="21"/>
      <c r="BJ135" s="21">
        <v>11654</v>
      </c>
      <c r="BK135" s="21"/>
      <c r="BL135" s="21"/>
      <c r="BM135" s="21"/>
      <c r="BN135" s="21"/>
      <c r="BO135" s="21"/>
      <c r="BP135" s="21"/>
      <c r="BQ135" s="21">
        <v>1036</v>
      </c>
      <c r="BR135" s="21"/>
      <c r="BS135" s="21">
        <v>2378</v>
      </c>
      <c r="BT135" s="19">
        <f t="shared" si="22"/>
        <v>15068</v>
      </c>
      <c r="BU135" s="20" t="s">
        <v>12</v>
      </c>
      <c r="BV135" s="19">
        <f t="shared" si="30"/>
        <v>102665</v>
      </c>
      <c r="BW135" s="20" t="s">
        <v>12</v>
      </c>
      <c r="BX135" s="19">
        <f t="shared" si="31"/>
        <v>0</v>
      </c>
      <c r="BY135" s="20" t="s">
        <v>12</v>
      </c>
      <c r="BZ135" s="19"/>
      <c r="CA135" s="20" t="s">
        <v>12</v>
      </c>
      <c r="CB135" s="19">
        <f t="shared" si="18"/>
        <v>0</v>
      </c>
      <c r="CC135" s="5"/>
      <c r="CD135" s="72"/>
      <c r="CE135" s="72"/>
    </row>
    <row r="136" spans="1:83" x14ac:dyDescent="0.2">
      <c r="A136" s="6">
        <f t="shared" si="16"/>
        <v>1</v>
      </c>
      <c r="B136" s="6" t="s">
        <v>364</v>
      </c>
      <c r="C136" s="19">
        <v>53251</v>
      </c>
      <c r="D136" s="20"/>
      <c r="E136" s="21"/>
      <c r="F136" s="21"/>
      <c r="G136" s="21"/>
      <c r="H136" s="21"/>
      <c r="I136" s="21"/>
      <c r="J136" s="21"/>
      <c r="K136" s="21"/>
      <c r="L136" s="21"/>
      <c r="M136" s="21">
        <v>5814</v>
      </c>
      <c r="N136" s="19">
        <f t="shared" si="17"/>
        <v>5814</v>
      </c>
      <c r="O136" s="20"/>
      <c r="P136" s="21">
        <v>20589</v>
      </c>
      <c r="Q136" s="21"/>
      <c r="R136" s="21">
        <v>15364</v>
      </c>
      <c r="S136" s="21"/>
      <c r="T136" s="21"/>
      <c r="U136" s="62">
        <f t="shared" si="23"/>
        <v>35953</v>
      </c>
      <c r="V136" s="20"/>
      <c r="W136" s="21"/>
      <c r="X136" s="21"/>
      <c r="Y136" s="21"/>
      <c r="Z136" s="21"/>
      <c r="AA136" s="21"/>
      <c r="AB136" s="19">
        <f t="shared" si="24"/>
        <v>0</v>
      </c>
      <c r="AC136" s="20"/>
      <c r="AD136" s="19">
        <f t="shared" si="29"/>
        <v>41767</v>
      </c>
      <c r="AE136" s="20"/>
      <c r="AF136" s="21"/>
      <c r="AG136" s="21"/>
      <c r="AH136" s="21"/>
      <c r="AI136" s="21"/>
      <c r="AJ136" s="19">
        <f t="shared" si="25"/>
        <v>0</v>
      </c>
      <c r="AK136" s="20"/>
      <c r="AL136" s="21"/>
      <c r="AM136" s="21"/>
      <c r="AN136" s="21"/>
      <c r="AO136" s="21"/>
      <c r="AP136" s="19">
        <f t="shared" si="26"/>
        <v>0</v>
      </c>
      <c r="AQ136" s="20"/>
      <c r="AR136" s="21"/>
      <c r="AS136" s="21">
        <v>2582</v>
      </c>
      <c r="AT136" s="21">
        <v>1675</v>
      </c>
      <c r="AU136" s="21">
        <v>1710</v>
      </c>
      <c r="AV136" s="21"/>
      <c r="AW136" s="21">
        <v>4986</v>
      </c>
      <c r="AX136" s="19">
        <f t="shared" si="27"/>
        <v>10953</v>
      </c>
      <c r="AY136" s="20"/>
      <c r="AZ136" s="21"/>
      <c r="BA136" s="21"/>
      <c r="BB136" s="21">
        <v>1358</v>
      </c>
      <c r="BC136" s="21"/>
      <c r="BD136" s="19">
        <f t="shared" si="28"/>
        <v>1358</v>
      </c>
      <c r="BE136" s="20"/>
      <c r="BF136" s="22">
        <v>5311</v>
      </c>
      <c r="BG136" s="20"/>
      <c r="BH136" s="21"/>
      <c r="BI136" s="21"/>
      <c r="BJ136" s="21">
        <v>5804</v>
      </c>
      <c r="BK136" s="21"/>
      <c r="BL136" s="21"/>
      <c r="BM136" s="21"/>
      <c r="BN136" s="21"/>
      <c r="BO136" s="21"/>
      <c r="BP136" s="21"/>
      <c r="BQ136" s="21"/>
      <c r="BR136" s="21"/>
      <c r="BS136" s="21"/>
      <c r="BT136" s="19">
        <f>((SUM(BH136:BS136)))</f>
        <v>5804</v>
      </c>
      <c r="BU136" s="20" t="s">
        <v>12</v>
      </c>
      <c r="BV136" s="19">
        <f t="shared" si="30"/>
        <v>23426</v>
      </c>
      <c r="BW136" s="20" t="s">
        <v>12</v>
      </c>
      <c r="BX136" s="19">
        <f t="shared" si="31"/>
        <v>18341</v>
      </c>
      <c r="BY136" s="20" t="s">
        <v>12</v>
      </c>
      <c r="BZ136" s="19"/>
      <c r="CA136" s="20" t="s">
        <v>12</v>
      </c>
      <c r="CB136" s="19">
        <f t="shared" si="18"/>
        <v>71592</v>
      </c>
      <c r="CC136" s="5"/>
      <c r="CD136" s="72"/>
      <c r="CE136" s="72"/>
    </row>
    <row r="137" spans="1:83" x14ac:dyDescent="0.2">
      <c r="A137" s="6">
        <f t="shared" si="16"/>
        <v>1</v>
      </c>
      <c r="B137" s="6" t="s">
        <v>365</v>
      </c>
      <c r="C137" s="19"/>
      <c r="D137" s="20"/>
      <c r="E137" s="21">
        <v>15249</v>
      </c>
      <c r="F137" s="21">
        <v>3250</v>
      </c>
      <c r="G137" s="21"/>
      <c r="H137" s="21"/>
      <c r="I137" s="21"/>
      <c r="J137" s="21"/>
      <c r="K137" s="21"/>
      <c r="L137" s="21"/>
      <c r="M137" s="21"/>
      <c r="N137" s="19">
        <f t="shared" si="17"/>
        <v>18499</v>
      </c>
      <c r="O137" s="20"/>
      <c r="P137" s="21">
        <v>23734</v>
      </c>
      <c r="Q137" s="21">
        <v>10911</v>
      </c>
      <c r="R137" s="21">
        <v>17171</v>
      </c>
      <c r="S137" s="21"/>
      <c r="T137" s="21"/>
      <c r="U137" s="62">
        <f t="shared" si="23"/>
        <v>51816</v>
      </c>
      <c r="V137" s="20"/>
      <c r="W137" s="21"/>
      <c r="X137" s="21"/>
      <c r="Y137" s="21"/>
      <c r="Z137" s="21"/>
      <c r="AA137" s="21"/>
      <c r="AB137" s="19">
        <f t="shared" si="24"/>
        <v>0</v>
      </c>
      <c r="AC137" s="20"/>
      <c r="AD137" s="19">
        <f t="shared" si="29"/>
        <v>70315</v>
      </c>
      <c r="AE137" s="20"/>
      <c r="AF137" s="21"/>
      <c r="AG137" s="21"/>
      <c r="AH137" s="21"/>
      <c r="AI137" s="21"/>
      <c r="AJ137" s="19">
        <f t="shared" si="25"/>
        <v>0</v>
      </c>
      <c r="AK137" s="20"/>
      <c r="AL137" s="21"/>
      <c r="AM137" s="21"/>
      <c r="AN137" s="21"/>
      <c r="AO137" s="21"/>
      <c r="AP137" s="19">
        <f t="shared" si="26"/>
        <v>0</v>
      </c>
      <c r="AQ137" s="20"/>
      <c r="AR137" s="21"/>
      <c r="AS137" s="21">
        <v>2235</v>
      </c>
      <c r="AT137" s="21">
        <v>519</v>
      </c>
      <c r="AU137" s="21">
        <v>1278</v>
      </c>
      <c r="AV137" s="21"/>
      <c r="AW137" s="21">
        <v>10209</v>
      </c>
      <c r="AX137" s="19">
        <f t="shared" si="27"/>
        <v>14241</v>
      </c>
      <c r="AY137" s="20"/>
      <c r="AZ137" s="21">
        <v>2000</v>
      </c>
      <c r="BA137" s="21">
        <v>4987</v>
      </c>
      <c r="BB137" s="21">
        <v>7772</v>
      </c>
      <c r="BC137" s="21">
        <v>4260</v>
      </c>
      <c r="BD137" s="19">
        <f t="shared" si="28"/>
        <v>19019</v>
      </c>
      <c r="BE137" s="20"/>
      <c r="BF137" s="22">
        <v>22368</v>
      </c>
      <c r="BG137" s="20"/>
      <c r="BH137" s="21"/>
      <c r="BI137" s="21">
        <v>3000</v>
      </c>
      <c r="BJ137" s="21">
        <v>5603</v>
      </c>
      <c r="BK137" s="21">
        <v>1470</v>
      </c>
      <c r="BL137" s="21"/>
      <c r="BM137" s="21"/>
      <c r="BN137" s="21"/>
      <c r="BO137" s="21"/>
      <c r="BP137" s="21"/>
      <c r="BQ137" s="21">
        <v>338</v>
      </c>
      <c r="BR137" s="21"/>
      <c r="BS137" s="21">
        <v>188</v>
      </c>
      <c r="BT137" s="19">
        <f t="shared" si="22"/>
        <v>10599</v>
      </c>
      <c r="BU137" s="20" t="s">
        <v>12</v>
      </c>
      <c r="BV137" s="19">
        <f t="shared" si="30"/>
        <v>66227</v>
      </c>
      <c r="BW137" s="20" t="s">
        <v>12</v>
      </c>
      <c r="BX137" s="19">
        <f t="shared" si="31"/>
        <v>4088</v>
      </c>
      <c r="BY137" s="20" t="s">
        <v>12</v>
      </c>
      <c r="BZ137" s="19"/>
      <c r="CA137" s="20" t="s">
        <v>12</v>
      </c>
      <c r="CB137" s="19">
        <f t="shared" si="18"/>
        <v>4088</v>
      </c>
      <c r="CC137" s="5"/>
      <c r="CD137" s="72">
        <v>4088</v>
      </c>
      <c r="CE137" s="72"/>
    </row>
    <row r="138" spans="1:83" x14ac:dyDescent="0.2">
      <c r="A138" s="6">
        <f t="shared" si="16"/>
        <v>1</v>
      </c>
      <c r="B138" s="6" t="s">
        <v>366</v>
      </c>
      <c r="C138" s="19"/>
      <c r="D138" s="20"/>
      <c r="E138" s="21">
        <v>4325</v>
      </c>
      <c r="F138" s="21"/>
      <c r="G138" s="21"/>
      <c r="H138" s="21"/>
      <c r="I138" s="21"/>
      <c r="J138" s="21"/>
      <c r="K138" s="21"/>
      <c r="L138" s="21"/>
      <c r="M138" s="21">
        <v>1620</v>
      </c>
      <c r="N138" s="19">
        <f t="shared" si="17"/>
        <v>5945</v>
      </c>
      <c r="O138" s="20"/>
      <c r="P138" s="21">
        <v>6949</v>
      </c>
      <c r="Q138" s="21">
        <v>2221</v>
      </c>
      <c r="R138" s="21">
        <v>6089</v>
      </c>
      <c r="S138" s="21"/>
      <c r="T138" s="21"/>
      <c r="U138" s="62">
        <f t="shared" si="23"/>
        <v>15259</v>
      </c>
      <c r="V138" s="20"/>
      <c r="W138" s="21"/>
      <c r="X138" s="21"/>
      <c r="Y138" s="21"/>
      <c r="Z138" s="21"/>
      <c r="AA138" s="21"/>
      <c r="AB138" s="19">
        <f t="shared" si="24"/>
        <v>0</v>
      </c>
      <c r="AC138" s="20"/>
      <c r="AD138" s="19">
        <f t="shared" si="29"/>
        <v>21204</v>
      </c>
      <c r="AE138" s="20"/>
      <c r="AF138" s="21"/>
      <c r="AG138" s="21"/>
      <c r="AH138" s="21"/>
      <c r="AI138" s="21"/>
      <c r="AJ138" s="19">
        <f t="shared" si="25"/>
        <v>0</v>
      </c>
      <c r="AK138" s="20"/>
      <c r="AL138" s="21"/>
      <c r="AM138" s="21"/>
      <c r="AN138" s="21"/>
      <c r="AO138" s="21"/>
      <c r="AP138" s="19">
        <f t="shared" si="26"/>
        <v>0</v>
      </c>
      <c r="AQ138" s="20"/>
      <c r="AR138" s="21"/>
      <c r="AS138" s="21">
        <v>556</v>
      </c>
      <c r="AT138" s="21">
        <v>4200</v>
      </c>
      <c r="AU138" s="21">
        <v>145</v>
      </c>
      <c r="AV138" s="21"/>
      <c r="AW138" s="21">
        <v>1118</v>
      </c>
      <c r="AX138" s="19">
        <f t="shared" si="27"/>
        <v>6019</v>
      </c>
      <c r="AY138" s="20"/>
      <c r="AZ138" s="21"/>
      <c r="BA138" s="21"/>
      <c r="BB138" s="21">
        <v>1592</v>
      </c>
      <c r="BC138" s="21">
        <v>1802</v>
      </c>
      <c r="BD138" s="19">
        <f t="shared" si="28"/>
        <v>3394</v>
      </c>
      <c r="BE138" s="20"/>
      <c r="BF138" s="22">
        <v>9725</v>
      </c>
      <c r="BG138" s="20"/>
      <c r="BH138" s="21"/>
      <c r="BI138" s="21"/>
      <c r="BJ138" s="21"/>
      <c r="BK138" s="21">
        <v>1410</v>
      </c>
      <c r="BL138" s="21"/>
      <c r="BM138" s="21"/>
      <c r="BN138" s="21"/>
      <c r="BO138" s="21"/>
      <c r="BP138" s="21"/>
      <c r="BQ138" s="21"/>
      <c r="BR138" s="21"/>
      <c r="BS138" s="21"/>
      <c r="BT138" s="19">
        <f t="shared" si="22"/>
        <v>1410</v>
      </c>
      <c r="BU138" s="20" t="s">
        <v>12</v>
      </c>
      <c r="BV138" s="19">
        <f t="shared" si="30"/>
        <v>20548</v>
      </c>
      <c r="BW138" s="20" t="s">
        <v>12</v>
      </c>
      <c r="BX138" s="19">
        <f t="shared" si="31"/>
        <v>656</v>
      </c>
      <c r="BY138" s="20" t="s">
        <v>12</v>
      </c>
      <c r="BZ138" s="19"/>
      <c r="CA138" s="20" t="s">
        <v>12</v>
      </c>
      <c r="CB138" s="19">
        <f t="shared" si="18"/>
        <v>656</v>
      </c>
      <c r="CC138" s="5"/>
      <c r="CD138" s="72"/>
      <c r="CE138" s="72"/>
    </row>
    <row r="139" spans="1:83" x14ac:dyDescent="0.2">
      <c r="A139" s="6">
        <f t="shared" ref="A139:A201" si="32">((IF(OR(BV139&gt;0,BX139&gt;0),1,)))</f>
        <v>1</v>
      </c>
      <c r="B139" s="6" t="s">
        <v>367</v>
      </c>
      <c r="C139" s="19">
        <v>0</v>
      </c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19">
        <f t="shared" ref="N139:N201" si="33">+(SUM(E139:M139))</f>
        <v>0</v>
      </c>
      <c r="O139" s="20"/>
      <c r="P139" s="21">
        <v>9512</v>
      </c>
      <c r="Q139" s="21"/>
      <c r="R139" s="21">
        <v>5911.36</v>
      </c>
      <c r="S139" s="21"/>
      <c r="T139" s="21"/>
      <c r="U139" s="62">
        <f t="shared" si="23"/>
        <v>15423.36</v>
      </c>
      <c r="V139" s="20"/>
      <c r="W139" s="21"/>
      <c r="X139" s="21"/>
      <c r="Y139" s="21"/>
      <c r="Z139" s="21"/>
      <c r="AA139" s="21"/>
      <c r="AB139" s="19">
        <f t="shared" si="24"/>
        <v>0</v>
      </c>
      <c r="AC139" s="20"/>
      <c r="AD139" s="19">
        <f t="shared" si="29"/>
        <v>15423.36</v>
      </c>
      <c r="AE139" s="20"/>
      <c r="AF139" s="21"/>
      <c r="AG139" s="21"/>
      <c r="AH139" s="21"/>
      <c r="AI139" s="21"/>
      <c r="AJ139" s="19">
        <f t="shared" si="25"/>
        <v>0</v>
      </c>
      <c r="AK139" s="20"/>
      <c r="AL139" s="21"/>
      <c r="AM139" s="21"/>
      <c r="AN139" s="21"/>
      <c r="AO139" s="21"/>
      <c r="AP139" s="19">
        <f t="shared" si="26"/>
        <v>0</v>
      </c>
      <c r="AQ139" s="20"/>
      <c r="AR139" s="21"/>
      <c r="AS139" s="21">
        <v>216.5</v>
      </c>
      <c r="AT139" s="21">
        <v>394.73</v>
      </c>
      <c r="AU139" s="21">
        <v>1736.98</v>
      </c>
      <c r="AV139" s="21"/>
      <c r="AW139" s="21">
        <v>2777.45</v>
      </c>
      <c r="AX139" s="19">
        <f t="shared" si="27"/>
        <v>5125.66</v>
      </c>
      <c r="AY139" s="20"/>
      <c r="AZ139" s="21"/>
      <c r="BA139" s="21">
        <v>659.8</v>
      </c>
      <c r="BB139" s="21">
        <v>3809.17</v>
      </c>
      <c r="BC139" s="21">
        <v>465</v>
      </c>
      <c r="BD139" s="19">
        <f t="shared" si="28"/>
        <v>4933.97</v>
      </c>
      <c r="BE139" s="20"/>
      <c r="BF139" s="22"/>
      <c r="BG139" s="20"/>
      <c r="BH139" s="21"/>
      <c r="BI139" s="21"/>
      <c r="BJ139" s="21"/>
      <c r="BK139" s="21">
        <v>4750.4399999999996</v>
      </c>
      <c r="BL139" s="21"/>
      <c r="BM139" s="21"/>
      <c r="BN139" s="21"/>
      <c r="BO139" s="21"/>
      <c r="BP139" s="21"/>
      <c r="BQ139" s="21"/>
      <c r="BR139" s="21"/>
      <c r="BS139" s="21"/>
      <c r="BT139" s="19">
        <f t="shared" si="22"/>
        <v>4750.4399999999996</v>
      </c>
      <c r="BU139" s="20" t="s">
        <v>12</v>
      </c>
      <c r="BV139" s="19">
        <f t="shared" si="30"/>
        <v>14810.07</v>
      </c>
      <c r="BW139" s="20" t="s">
        <v>12</v>
      </c>
      <c r="BX139" s="19">
        <f t="shared" si="31"/>
        <v>613.29000000000087</v>
      </c>
      <c r="BY139" s="20" t="s">
        <v>12</v>
      </c>
      <c r="BZ139" s="19"/>
      <c r="CA139" s="20" t="s">
        <v>12</v>
      </c>
      <c r="CB139" s="19">
        <f t="shared" ref="CB139:CB201" si="34">(+BX139+BZ139+C139)</f>
        <v>613.29000000000087</v>
      </c>
      <c r="CC139" s="5"/>
      <c r="CD139" s="72"/>
      <c r="CE139" s="72"/>
    </row>
    <row r="140" spans="1:83" x14ac:dyDescent="0.2">
      <c r="A140" s="6">
        <f t="shared" si="32"/>
        <v>1</v>
      </c>
      <c r="B140" s="6" t="s">
        <v>368</v>
      </c>
      <c r="C140" s="19">
        <v>342213</v>
      </c>
      <c r="D140" s="20"/>
      <c r="E140" s="21">
        <v>225911</v>
      </c>
      <c r="F140" s="21"/>
      <c r="G140" s="21">
        <v>450</v>
      </c>
      <c r="H140" s="21"/>
      <c r="I140" s="21"/>
      <c r="J140" s="21"/>
      <c r="K140" s="21"/>
      <c r="L140" s="21"/>
      <c r="M140" s="21">
        <v>99237</v>
      </c>
      <c r="N140" s="19">
        <f t="shared" si="33"/>
        <v>325598</v>
      </c>
      <c r="O140" s="20"/>
      <c r="P140" s="21">
        <v>102297</v>
      </c>
      <c r="Q140" s="21">
        <v>39135</v>
      </c>
      <c r="R140" s="21"/>
      <c r="S140" s="21"/>
      <c r="T140" s="21"/>
      <c r="U140" s="62">
        <f t="shared" si="23"/>
        <v>141432</v>
      </c>
      <c r="V140" s="20"/>
      <c r="W140" s="21"/>
      <c r="X140" s="21"/>
      <c r="Y140" s="21"/>
      <c r="Z140" s="21"/>
      <c r="AA140" s="21">
        <v>56481</v>
      </c>
      <c r="AB140" s="19">
        <f t="shared" si="24"/>
        <v>56481</v>
      </c>
      <c r="AC140" s="20"/>
      <c r="AD140" s="19">
        <f t="shared" si="29"/>
        <v>523511</v>
      </c>
      <c r="AE140" s="20"/>
      <c r="AF140" s="21"/>
      <c r="AG140" s="21"/>
      <c r="AH140" s="21"/>
      <c r="AI140" s="21"/>
      <c r="AJ140" s="19">
        <f t="shared" si="25"/>
        <v>0</v>
      </c>
      <c r="AK140" s="20"/>
      <c r="AL140" s="21"/>
      <c r="AM140" s="21"/>
      <c r="AN140" s="21"/>
      <c r="AO140" s="21"/>
      <c r="AP140" s="19">
        <f t="shared" si="26"/>
        <v>0</v>
      </c>
      <c r="AQ140" s="20"/>
      <c r="AR140" s="21">
        <v>128850</v>
      </c>
      <c r="AS140" s="21"/>
      <c r="AT140" s="21">
        <v>2274</v>
      </c>
      <c r="AU140" s="21"/>
      <c r="AV140" s="21"/>
      <c r="AW140" s="21">
        <v>151029</v>
      </c>
      <c r="AX140" s="19">
        <f t="shared" si="27"/>
        <v>282153</v>
      </c>
      <c r="AY140" s="20"/>
      <c r="AZ140" s="21"/>
      <c r="BA140" s="21"/>
      <c r="BB140" s="21"/>
      <c r="BC140" s="21"/>
      <c r="BD140" s="19">
        <f t="shared" si="28"/>
        <v>0</v>
      </c>
      <c r="BE140" s="20"/>
      <c r="BF140" s="22">
        <v>60645</v>
      </c>
      <c r="BG140" s="20"/>
      <c r="BH140" s="21"/>
      <c r="BI140" s="21"/>
      <c r="BJ140" s="21">
        <v>57111</v>
      </c>
      <c r="BK140" s="21"/>
      <c r="BL140" s="21">
        <v>64928</v>
      </c>
      <c r="BM140" s="21"/>
      <c r="BN140" s="21"/>
      <c r="BO140" s="21"/>
      <c r="BP140" s="21"/>
      <c r="BQ140" s="21"/>
      <c r="BR140" s="21"/>
      <c r="BS140" s="21"/>
      <c r="BT140" s="19">
        <f t="shared" si="22"/>
        <v>122039</v>
      </c>
      <c r="BU140" s="20" t="s">
        <v>12</v>
      </c>
      <c r="BV140" s="19">
        <f t="shared" si="30"/>
        <v>464837</v>
      </c>
      <c r="BW140" s="20" t="s">
        <v>12</v>
      </c>
      <c r="BX140" s="19">
        <f t="shared" si="31"/>
        <v>58674</v>
      </c>
      <c r="BY140" s="20" t="s">
        <v>12</v>
      </c>
      <c r="BZ140" s="19">
        <v>11501</v>
      </c>
      <c r="CA140" s="20" t="s">
        <v>12</v>
      </c>
      <c r="CB140" s="19">
        <f t="shared" si="34"/>
        <v>412388</v>
      </c>
      <c r="CC140" s="5"/>
      <c r="CD140" s="72"/>
      <c r="CE140" s="72"/>
    </row>
    <row r="141" spans="1:83" x14ac:dyDescent="0.2">
      <c r="A141" s="6">
        <f t="shared" si="32"/>
        <v>1</v>
      </c>
      <c r="B141" s="6" t="s">
        <v>369</v>
      </c>
      <c r="C141" s="19">
        <v>43407</v>
      </c>
      <c r="D141" s="20"/>
      <c r="E141" s="21">
        <v>52531</v>
      </c>
      <c r="F141" s="21"/>
      <c r="G141" s="21">
        <v>1166</v>
      </c>
      <c r="H141" s="21"/>
      <c r="I141" s="21"/>
      <c r="J141" s="21"/>
      <c r="K141" s="21"/>
      <c r="L141" s="21"/>
      <c r="M141" s="21">
        <v>7812</v>
      </c>
      <c r="N141" s="19">
        <f t="shared" si="33"/>
        <v>61509</v>
      </c>
      <c r="O141" s="20"/>
      <c r="P141" s="21">
        <v>46629</v>
      </c>
      <c r="Q141" s="21"/>
      <c r="R141" s="21">
        <v>23528</v>
      </c>
      <c r="S141" s="21"/>
      <c r="T141" s="21">
        <v>24247</v>
      </c>
      <c r="U141" s="62">
        <f t="shared" si="23"/>
        <v>94404</v>
      </c>
      <c r="V141" s="20"/>
      <c r="W141" s="21"/>
      <c r="X141" s="21"/>
      <c r="Y141" s="21"/>
      <c r="Z141" s="21"/>
      <c r="AA141" s="21"/>
      <c r="AB141" s="19">
        <f t="shared" si="24"/>
        <v>0</v>
      </c>
      <c r="AC141" s="20"/>
      <c r="AD141" s="19">
        <f t="shared" si="29"/>
        <v>155913</v>
      </c>
      <c r="AE141" s="20"/>
      <c r="AF141" s="21"/>
      <c r="AG141" s="21"/>
      <c r="AH141" s="21"/>
      <c r="AI141" s="21"/>
      <c r="AJ141" s="19">
        <f t="shared" si="25"/>
        <v>0</v>
      </c>
      <c r="AK141" s="20"/>
      <c r="AL141" s="21"/>
      <c r="AM141" s="21"/>
      <c r="AN141" s="21"/>
      <c r="AO141" s="21"/>
      <c r="AP141" s="19">
        <f t="shared" si="26"/>
        <v>0</v>
      </c>
      <c r="AQ141" s="20"/>
      <c r="AR141" s="21"/>
      <c r="AS141" s="21"/>
      <c r="AT141" s="21">
        <v>5348</v>
      </c>
      <c r="AU141" s="21"/>
      <c r="AV141" s="21"/>
      <c r="AW141" s="21">
        <v>2960</v>
      </c>
      <c r="AX141" s="19">
        <f t="shared" si="27"/>
        <v>8308</v>
      </c>
      <c r="AY141" s="20"/>
      <c r="AZ141" s="21">
        <v>2112</v>
      </c>
      <c r="BA141" s="21">
        <v>35929</v>
      </c>
      <c r="BB141" s="21">
        <v>14160</v>
      </c>
      <c r="BC141" s="21"/>
      <c r="BD141" s="19">
        <f t="shared" si="28"/>
        <v>52201</v>
      </c>
      <c r="BE141" s="20"/>
      <c r="BF141" s="22">
        <v>68263</v>
      </c>
      <c r="BG141" s="20"/>
      <c r="BH141" s="21"/>
      <c r="BI141" s="21"/>
      <c r="BJ141" s="21">
        <v>27812</v>
      </c>
      <c r="BK141" s="21"/>
      <c r="BL141" s="21"/>
      <c r="BM141" s="21"/>
      <c r="BN141" s="21"/>
      <c r="BO141" s="21"/>
      <c r="BP141" s="21"/>
      <c r="BQ141" s="21"/>
      <c r="BR141" s="21"/>
      <c r="BS141" s="21">
        <v>1143</v>
      </c>
      <c r="BT141" s="19">
        <f t="shared" si="22"/>
        <v>28955</v>
      </c>
      <c r="BU141" s="20" t="s">
        <v>12</v>
      </c>
      <c r="BV141" s="19">
        <f t="shared" si="30"/>
        <v>157727</v>
      </c>
      <c r="BW141" s="20" t="s">
        <v>12</v>
      </c>
      <c r="BX141" s="19">
        <f t="shared" si="31"/>
        <v>-1814</v>
      </c>
      <c r="BY141" s="20" t="s">
        <v>12</v>
      </c>
      <c r="BZ141" s="19"/>
      <c r="CA141" s="20" t="s">
        <v>12</v>
      </c>
      <c r="CB141" s="19">
        <f t="shared" si="34"/>
        <v>41593</v>
      </c>
      <c r="CC141" s="5"/>
      <c r="CD141" s="72">
        <v>21593</v>
      </c>
      <c r="CE141" s="72">
        <v>20000</v>
      </c>
    </row>
    <row r="142" spans="1:83" x14ac:dyDescent="0.2">
      <c r="A142" s="6">
        <f t="shared" si="32"/>
        <v>1</v>
      </c>
      <c r="B142" s="6" t="s">
        <v>542</v>
      </c>
      <c r="C142" s="19">
        <v>19550</v>
      </c>
      <c r="D142" s="20"/>
      <c r="E142" s="21">
        <v>1659.54</v>
      </c>
      <c r="F142" s="21"/>
      <c r="G142" s="21">
        <v>54.36</v>
      </c>
      <c r="H142" s="21"/>
      <c r="I142" s="21"/>
      <c r="J142" s="21"/>
      <c r="K142" s="21"/>
      <c r="L142" s="21"/>
      <c r="M142" s="21"/>
      <c r="N142" s="19">
        <f t="shared" si="33"/>
        <v>1713.8999999999999</v>
      </c>
      <c r="O142" s="20"/>
      <c r="P142" s="21">
        <v>1747.1</v>
      </c>
      <c r="Q142" s="21"/>
      <c r="R142" s="21">
        <v>1757.11</v>
      </c>
      <c r="S142" s="21">
        <v>2073</v>
      </c>
      <c r="T142" s="21"/>
      <c r="U142" s="62">
        <f>(SUM(P142:T142))</f>
        <v>5577.21</v>
      </c>
      <c r="V142" s="20"/>
      <c r="W142" s="21"/>
      <c r="X142" s="21"/>
      <c r="Y142" s="21"/>
      <c r="Z142" s="21"/>
      <c r="AA142" s="21"/>
      <c r="AB142" s="19">
        <f>(SUM(W142:AA142))</f>
        <v>0</v>
      </c>
      <c r="AC142" s="20"/>
      <c r="AD142" s="19">
        <f>(+AB142+U142+N142)</f>
        <v>7291.11</v>
      </c>
      <c r="AE142" s="20"/>
      <c r="AF142" s="21"/>
      <c r="AG142" s="21"/>
      <c r="AH142" s="21"/>
      <c r="AI142" s="21">
        <v>826</v>
      </c>
      <c r="AJ142" s="19">
        <f>(SUM(AF142:AI142))</f>
        <v>826</v>
      </c>
      <c r="AK142" s="20"/>
      <c r="AL142" s="21"/>
      <c r="AM142" s="21"/>
      <c r="AN142" s="21"/>
      <c r="AO142" s="21"/>
      <c r="AP142" s="19">
        <f>(SUM(AL142:AO142))</f>
        <v>0</v>
      </c>
      <c r="AQ142" s="20"/>
      <c r="AR142" s="21"/>
      <c r="AS142" s="21">
        <v>200</v>
      </c>
      <c r="AT142" s="21"/>
      <c r="AU142" s="21"/>
      <c r="AV142" s="21" t="s">
        <v>84</v>
      </c>
      <c r="AW142" s="21">
        <v>1532</v>
      </c>
      <c r="AX142" s="19">
        <f>(SUM(AR142:AW142))</f>
        <v>1732</v>
      </c>
      <c r="AY142" s="20"/>
      <c r="AZ142" s="21"/>
      <c r="BA142" s="21"/>
      <c r="BB142" s="21"/>
      <c r="BC142" s="21"/>
      <c r="BD142" s="19">
        <f>(SUM(AZ142:BC142))</f>
        <v>0</v>
      </c>
      <c r="BE142" s="20"/>
      <c r="BF142" s="22"/>
      <c r="BG142" s="20"/>
      <c r="BH142" s="21"/>
      <c r="BI142" s="21"/>
      <c r="BJ142" s="21">
        <v>913</v>
      </c>
      <c r="BK142" s="21">
        <v>850</v>
      </c>
      <c r="BL142" s="21"/>
      <c r="BM142" s="21"/>
      <c r="BN142" s="21"/>
      <c r="BO142" s="21"/>
      <c r="BP142" s="21"/>
      <c r="BQ142" s="21"/>
      <c r="BR142" s="21"/>
      <c r="BS142" s="21">
        <v>44</v>
      </c>
      <c r="BT142" s="19">
        <f>((SUM(BH142:BS142)))</f>
        <v>1807</v>
      </c>
      <c r="BU142" s="20" t="s">
        <v>12</v>
      </c>
      <c r="BV142" s="19">
        <f>(+BT142+BF142+BD142+AX142+AP142+AJ142)</f>
        <v>4365</v>
      </c>
      <c r="BW142" s="20" t="s">
        <v>12</v>
      </c>
      <c r="BX142" s="19">
        <f>((+AB142+U142+N142)-BV142)</f>
        <v>2926.1099999999997</v>
      </c>
      <c r="BY142" s="20" t="s">
        <v>12</v>
      </c>
      <c r="BZ142" s="19"/>
      <c r="CA142" s="20" t="s">
        <v>12</v>
      </c>
      <c r="CB142" s="19">
        <f t="shared" si="34"/>
        <v>22476.11</v>
      </c>
      <c r="CC142" s="5"/>
      <c r="CD142" s="72">
        <v>15740.11</v>
      </c>
      <c r="CE142" s="72">
        <v>6736</v>
      </c>
    </row>
    <row r="143" spans="1:83" x14ac:dyDescent="0.2">
      <c r="A143" s="6">
        <f t="shared" si="32"/>
        <v>1</v>
      </c>
      <c r="B143" s="6" t="s">
        <v>370</v>
      </c>
      <c r="C143" s="19"/>
      <c r="D143" s="20"/>
      <c r="E143" s="21"/>
      <c r="F143" s="21"/>
      <c r="G143" s="21"/>
      <c r="H143" s="21">
        <v>21405.119999999999</v>
      </c>
      <c r="I143" s="21"/>
      <c r="J143" s="21"/>
      <c r="K143" s="21"/>
      <c r="L143" s="21"/>
      <c r="M143" s="21"/>
      <c r="N143" s="19">
        <f t="shared" si="33"/>
        <v>21405.119999999999</v>
      </c>
      <c r="O143" s="20"/>
      <c r="P143" s="21">
        <v>16214.38</v>
      </c>
      <c r="Q143" s="21">
        <v>9181.67</v>
      </c>
      <c r="R143" s="21">
        <v>13866.29</v>
      </c>
      <c r="S143" s="21"/>
      <c r="T143" s="21">
        <v>10000</v>
      </c>
      <c r="U143" s="62">
        <f t="shared" si="23"/>
        <v>49262.34</v>
      </c>
      <c r="V143" s="20"/>
      <c r="W143" s="21"/>
      <c r="X143" s="21"/>
      <c r="Y143" s="21"/>
      <c r="Z143" s="21"/>
      <c r="AA143" s="21"/>
      <c r="AB143" s="19">
        <f t="shared" si="24"/>
        <v>0</v>
      </c>
      <c r="AC143" s="20"/>
      <c r="AD143" s="19">
        <f t="shared" ref="AD143:AD173" si="35">(+AB143+U143+N143)</f>
        <v>70667.459999999992</v>
      </c>
      <c r="AE143" s="20"/>
      <c r="AF143" s="21"/>
      <c r="AG143" s="21"/>
      <c r="AH143" s="21"/>
      <c r="AI143" s="21"/>
      <c r="AJ143" s="19">
        <f t="shared" si="25"/>
        <v>0</v>
      </c>
      <c r="AK143" s="20"/>
      <c r="AL143" s="21"/>
      <c r="AM143" s="21"/>
      <c r="AN143" s="21"/>
      <c r="AO143" s="21"/>
      <c r="AP143" s="19">
        <f t="shared" si="26"/>
        <v>0</v>
      </c>
      <c r="AQ143" s="20"/>
      <c r="AR143" s="21"/>
      <c r="AS143" s="21">
        <v>2676.95</v>
      </c>
      <c r="AT143" s="21">
        <v>4227.3100000000004</v>
      </c>
      <c r="AU143" s="21"/>
      <c r="AV143" s="21"/>
      <c r="AW143" s="21">
        <v>22284.42</v>
      </c>
      <c r="AX143" s="19">
        <f t="shared" si="27"/>
        <v>29188.68</v>
      </c>
      <c r="AY143" s="20"/>
      <c r="AZ143" s="21">
        <v>13980.46</v>
      </c>
      <c r="BA143" s="21"/>
      <c r="BB143" s="21">
        <v>1585.81</v>
      </c>
      <c r="BC143" s="21">
        <v>4932.0600000000004</v>
      </c>
      <c r="BD143" s="19">
        <f t="shared" si="28"/>
        <v>20498.329999999998</v>
      </c>
      <c r="BE143" s="20"/>
      <c r="BF143" s="22">
        <v>1500</v>
      </c>
      <c r="BG143" s="20"/>
      <c r="BH143" s="21"/>
      <c r="BI143" s="21"/>
      <c r="BJ143" s="21">
        <v>6672.93</v>
      </c>
      <c r="BK143" s="21">
        <v>2565</v>
      </c>
      <c r="BL143" s="21"/>
      <c r="BM143" s="21"/>
      <c r="BN143" s="21"/>
      <c r="BO143" s="21"/>
      <c r="BP143" s="21"/>
      <c r="BQ143" s="21"/>
      <c r="BR143" s="21"/>
      <c r="BS143" s="21">
        <v>10242.52</v>
      </c>
      <c r="BT143" s="19">
        <f t="shared" si="22"/>
        <v>19480.45</v>
      </c>
      <c r="BU143" s="20" t="s">
        <v>12</v>
      </c>
      <c r="BV143" s="19">
        <f t="shared" ref="BV143:BV174" si="36">(+BT143+BF143+BD143+AX143+AP143+AJ143)</f>
        <v>70667.459999999992</v>
      </c>
      <c r="BW143" s="20" t="s">
        <v>12</v>
      </c>
      <c r="BX143" s="19">
        <f t="shared" ref="BX143:BX173" si="37">((+AB143+U143+N143)-BV143)</f>
        <v>0</v>
      </c>
      <c r="BY143" s="20" t="s">
        <v>12</v>
      </c>
      <c r="BZ143" s="19"/>
      <c r="CA143" s="20" t="s">
        <v>12</v>
      </c>
      <c r="CB143" s="19">
        <f t="shared" si="34"/>
        <v>0</v>
      </c>
      <c r="CC143" s="5"/>
      <c r="CD143" s="72"/>
      <c r="CE143" s="72"/>
    </row>
    <row r="144" spans="1:83" x14ac:dyDescent="0.2">
      <c r="A144" s="6">
        <f t="shared" si="32"/>
        <v>1</v>
      </c>
      <c r="B144" s="6" t="s">
        <v>371</v>
      </c>
      <c r="C144" s="19">
        <v>83699.23</v>
      </c>
      <c r="D144" s="20"/>
      <c r="E144" s="21">
        <v>2413.59</v>
      </c>
      <c r="F144" s="21"/>
      <c r="G144" s="21">
        <v>95.93</v>
      </c>
      <c r="H144" s="21"/>
      <c r="I144" s="21"/>
      <c r="J144" s="21"/>
      <c r="K144" s="21"/>
      <c r="L144" s="21"/>
      <c r="M144" s="21"/>
      <c r="N144" s="19">
        <f t="shared" si="33"/>
        <v>2509.52</v>
      </c>
      <c r="O144" s="20"/>
      <c r="P144" s="21">
        <v>10574.59</v>
      </c>
      <c r="Q144" s="21"/>
      <c r="R144" s="21"/>
      <c r="S144" s="21"/>
      <c r="T144" s="21"/>
      <c r="U144" s="62">
        <f t="shared" si="23"/>
        <v>10574.59</v>
      </c>
      <c r="V144" s="20"/>
      <c r="W144" s="21"/>
      <c r="X144" s="21"/>
      <c r="Y144" s="21"/>
      <c r="Z144" s="21"/>
      <c r="AA144" s="21"/>
      <c r="AB144" s="19">
        <f t="shared" si="24"/>
        <v>0</v>
      </c>
      <c r="AC144" s="20"/>
      <c r="AD144" s="19">
        <f t="shared" si="35"/>
        <v>13084.11</v>
      </c>
      <c r="AE144" s="20"/>
      <c r="AF144" s="21"/>
      <c r="AG144" s="21"/>
      <c r="AH144" s="21"/>
      <c r="AI144" s="21"/>
      <c r="AJ144" s="19">
        <f t="shared" si="25"/>
        <v>0</v>
      </c>
      <c r="AK144" s="20"/>
      <c r="AL144" s="21"/>
      <c r="AM144" s="21"/>
      <c r="AN144" s="21"/>
      <c r="AO144" s="21"/>
      <c r="AP144" s="19">
        <f t="shared" si="26"/>
        <v>0</v>
      </c>
      <c r="AQ144" s="20"/>
      <c r="AR144" s="21">
        <v>17759.59</v>
      </c>
      <c r="AS144" s="21"/>
      <c r="AT144" s="21">
        <v>461.53</v>
      </c>
      <c r="AU144" s="21"/>
      <c r="AV144" s="21"/>
      <c r="AW144" s="21"/>
      <c r="AX144" s="19">
        <f t="shared" si="27"/>
        <v>18221.12</v>
      </c>
      <c r="AY144" s="20"/>
      <c r="AZ144" s="21"/>
      <c r="BA144" s="21"/>
      <c r="BB144" s="21">
        <v>804.31</v>
      </c>
      <c r="BC144" s="21"/>
      <c r="BD144" s="19">
        <f t="shared" si="28"/>
        <v>804.31</v>
      </c>
      <c r="BE144" s="20"/>
      <c r="BF144" s="22">
        <v>3294.36</v>
      </c>
      <c r="BG144" s="20"/>
      <c r="BH144" s="21"/>
      <c r="BI144" s="21"/>
      <c r="BJ144" s="21">
        <v>3981.3</v>
      </c>
      <c r="BK144" s="21">
        <v>1384.5</v>
      </c>
      <c r="BL144" s="21"/>
      <c r="BM144" s="21"/>
      <c r="BN144" s="21"/>
      <c r="BO144" s="21"/>
      <c r="BP144" s="21"/>
      <c r="BQ144" s="21"/>
      <c r="BR144" s="21"/>
      <c r="BS144" s="21"/>
      <c r="BT144" s="19">
        <f t="shared" ref="BT144:BT200" si="38">((SUM(BH144:BS144)))</f>
        <v>5365.8</v>
      </c>
      <c r="BU144" s="20" t="s">
        <v>12</v>
      </c>
      <c r="BV144" s="19">
        <f t="shared" si="36"/>
        <v>27685.589999999997</v>
      </c>
      <c r="BW144" s="20" t="s">
        <v>12</v>
      </c>
      <c r="BX144" s="19">
        <f t="shared" si="37"/>
        <v>-14601.479999999996</v>
      </c>
      <c r="BY144" s="20" t="s">
        <v>12</v>
      </c>
      <c r="BZ144" s="19"/>
      <c r="CA144" s="20" t="s">
        <v>12</v>
      </c>
      <c r="CB144" s="19">
        <f t="shared" si="34"/>
        <v>69097.75</v>
      </c>
      <c r="CC144" s="5"/>
      <c r="CD144" s="72"/>
      <c r="CE144" s="72"/>
    </row>
    <row r="145" spans="1:83" x14ac:dyDescent="0.2">
      <c r="A145" s="6">
        <f t="shared" si="32"/>
        <v>1</v>
      </c>
      <c r="B145" s="6" t="s">
        <v>372</v>
      </c>
      <c r="C145" s="19">
        <v>213013</v>
      </c>
      <c r="D145" s="20"/>
      <c r="E145" s="21">
        <v>63413</v>
      </c>
      <c r="F145" s="21">
        <v>630</v>
      </c>
      <c r="G145" s="21">
        <v>171</v>
      </c>
      <c r="H145" s="21"/>
      <c r="I145" s="21"/>
      <c r="J145" s="21"/>
      <c r="K145" s="21"/>
      <c r="L145" s="21"/>
      <c r="M145" s="21">
        <v>47973</v>
      </c>
      <c r="N145" s="19">
        <f t="shared" si="33"/>
        <v>112187</v>
      </c>
      <c r="O145" s="20"/>
      <c r="P145" s="21">
        <v>62776</v>
      </c>
      <c r="Q145" s="21"/>
      <c r="R145" s="21">
        <v>4685</v>
      </c>
      <c r="S145" s="21">
        <v>50000</v>
      </c>
      <c r="T145" s="21"/>
      <c r="U145" s="62">
        <f t="shared" ref="U145:U201" si="39">(SUM(P145:T145))</f>
        <v>117461</v>
      </c>
      <c r="V145" s="20"/>
      <c r="W145" s="21"/>
      <c r="X145" s="21"/>
      <c r="Y145" s="21"/>
      <c r="Z145" s="21"/>
      <c r="AA145" s="21"/>
      <c r="AB145" s="19">
        <f t="shared" ref="AB145:AB201" si="40">(SUM(W145:AA145))</f>
        <v>0</v>
      </c>
      <c r="AC145" s="20"/>
      <c r="AD145" s="19">
        <f t="shared" si="35"/>
        <v>229648</v>
      </c>
      <c r="AE145" s="20"/>
      <c r="AF145" s="21">
        <v>76019</v>
      </c>
      <c r="AG145" s="21"/>
      <c r="AH145" s="21"/>
      <c r="AI145" s="21">
        <v>5000</v>
      </c>
      <c r="AJ145" s="19">
        <f t="shared" ref="AJ145:AJ200" si="41">(SUM(AF145:AI145))</f>
        <v>81019</v>
      </c>
      <c r="AK145" s="20"/>
      <c r="AL145" s="21">
        <v>62774</v>
      </c>
      <c r="AM145" s="21"/>
      <c r="AN145" s="21"/>
      <c r="AO145" s="21">
        <v>21287</v>
      </c>
      <c r="AP145" s="19">
        <f t="shared" ref="AP145:AP200" si="42">(SUM(AL145:AO145))</f>
        <v>84061</v>
      </c>
      <c r="AQ145" s="20"/>
      <c r="AR145" s="21">
        <v>32061</v>
      </c>
      <c r="AS145" s="21">
        <v>14000</v>
      </c>
      <c r="AT145" s="21">
        <v>2054</v>
      </c>
      <c r="AU145" s="21">
        <v>1776</v>
      </c>
      <c r="AV145" s="21"/>
      <c r="AW145" s="21">
        <v>14795</v>
      </c>
      <c r="AX145" s="19">
        <f t="shared" ref="AX145:AX200" si="43">(SUM(AR145:AW145))</f>
        <v>64686</v>
      </c>
      <c r="AY145" s="20"/>
      <c r="AZ145" s="21">
        <v>4760</v>
      </c>
      <c r="BA145" s="21"/>
      <c r="BB145" s="21">
        <v>2031</v>
      </c>
      <c r="BC145" s="21"/>
      <c r="BD145" s="19">
        <f>(SUM(AZ145:BC145))</f>
        <v>6791</v>
      </c>
      <c r="BE145" s="20"/>
      <c r="BF145" s="22">
        <v>46645</v>
      </c>
      <c r="BG145" s="20"/>
      <c r="BH145" s="21"/>
      <c r="BI145" s="21"/>
      <c r="BJ145" s="21">
        <v>17328</v>
      </c>
      <c r="BK145" s="21">
        <v>14188</v>
      </c>
      <c r="BL145" s="21">
        <v>14590</v>
      </c>
      <c r="BM145" s="21"/>
      <c r="BN145" s="21"/>
      <c r="BO145" s="21"/>
      <c r="BP145" s="21"/>
      <c r="BQ145" s="21"/>
      <c r="BR145" s="21"/>
      <c r="BS145" s="21">
        <v>4702</v>
      </c>
      <c r="BT145" s="19">
        <f t="shared" si="38"/>
        <v>50808</v>
      </c>
      <c r="BU145" s="20" t="s">
        <v>12</v>
      </c>
      <c r="BV145" s="19">
        <f t="shared" si="36"/>
        <v>334010</v>
      </c>
      <c r="BW145" s="20" t="s">
        <v>12</v>
      </c>
      <c r="BX145" s="19">
        <f t="shared" si="37"/>
        <v>-104362</v>
      </c>
      <c r="BY145" s="20" t="s">
        <v>12</v>
      </c>
      <c r="BZ145" s="19">
        <v>4365</v>
      </c>
      <c r="CA145" s="20" t="s">
        <v>12</v>
      </c>
      <c r="CB145" s="19">
        <f t="shared" si="34"/>
        <v>113016</v>
      </c>
      <c r="CC145" s="5"/>
      <c r="CD145" s="72">
        <v>79410</v>
      </c>
      <c r="CE145" s="72">
        <v>33606</v>
      </c>
    </row>
    <row r="146" spans="1:83" x14ac:dyDescent="0.2">
      <c r="A146" s="6">
        <f t="shared" si="32"/>
        <v>1</v>
      </c>
      <c r="B146" s="6" t="s">
        <v>373</v>
      </c>
      <c r="C146" s="19">
        <v>0</v>
      </c>
      <c r="D146" s="20"/>
      <c r="E146" s="21">
        <v>3850</v>
      </c>
      <c r="F146" s="21"/>
      <c r="G146" s="21"/>
      <c r="H146" s="21">
        <v>47226</v>
      </c>
      <c r="I146" s="21"/>
      <c r="J146" s="21"/>
      <c r="K146" s="21"/>
      <c r="L146" s="21"/>
      <c r="M146" s="21"/>
      <c r="N146" s="19">
        <f t="shared" si="33"/>
        <v>51076</v>
      </c>
      <c r="O146" s="20"/>
      <c r="P146" s="21">
        <v>31243</v>
      </c>
      <c r="Q146" s="21"/>
      <c r="R146" s="21">
        <v>25231</v>
      </c>
      <c r="S146" s="21"/>
      <c r="T146" s="21"/>
      <c r="U146" s="62">
        <f t="shared" si="39"/>
        <v>56474</v>
      </c>
      <c r="V146" s="20"/>
      <c r="W146" s="21"/>
      <c r="X146" s="21"/>
      <c r="Y146" s="21"/>
      <c r="Z146" s="21"/>
      <c r="AA146" s="21"/>
      <c r="AB146" s="19">
        <f t="shared" si="40"/>
        <v>0</v>
      </c>
      <c r="AC146" s="20"/>
      <c r="AD146" s="19">
        <f t="shared" si="35"/>
        <v>107550</v>
      </c>
      <c r="AE146" s="20"/>
      <c r="AF146" s="21"/>
      <c r="AG146" s="21"/>
      <c r="AH146" s="21"/>
      <c r="AI146" s="21"/>
      <c r="AJ146" s="19">
        <f t="shared" si="41"/>
        <v>0</v>
      </c>
      <c r="AK146" s="20"/>
      <c r="AL146" s="21"/>
      <c r="AM146" s="21"/>
      <c r="AN146" s="21"/>
      <c r="AO146" s="21"/>
      <c r="AP146" s="19">
        <f t="shared" si="42"/>
        <v>0</v>
      </c>
      <c r="AQ146" s="20"/>
      <c r="AR146" s="21">
        <v>43233</v>
      </c>
      <c r="AS146" s="21">
        <v>6540</v>
      </c>
      <c r="AT146" s="21">
        <v>7708</v>
      </c>
      <c r="AU146" s="21">
        <v>5808</v>
      </c>
      <c r="AV146" s="21"/>
      <c r="AW146" s="21">
        <v>14093</v>
      </c>
      <c r="AX146" s="19">
        <f t="shared" si="43"/>
        <v>77382</v>
      </c>
      <c r="AY146" s="20"/>
      <c r="AZ146" s="21"/>
      <c r="BA146" s="21"/>
      <c r="BB146" s="21">
        <v>18891</v>
      </c>
      <c r="BC146" s="21"/>
      <c r="BD146" s="19">
        <f t="shared" ref="BD146:BD201" si="44">(SUM(AZ146:BC146))</f>
        <v>18891</v>
      </c>
      <c r="BE146" s="20"/>
      <c r="BF146" s="22"/>
      <c r="BG146" s="20"/>
      <c r="BH146" s="21"/>
      <c r="BI146" s="21">
        <v>770</v>
      </c>
      <c r="BJ146" s="21">
        <v>10507</v>
      </c>
      <c r="BK146" s="21"/>
      <c r="BL146" s="21"/>
      <c r="BM146" s="21"/>
      <c r="BN146" s="21"/>
      <c r="BO146" s="21"/>
      <c r="BP146" s="21"/>
      <c r="BQ146" s="21"/>
      <c r="BR146" s="21"/>
      <c r="BS146" s="21"/>
      <c r="BT146" s="19">
        <f t="shared" si="38"/>
        <v>11277</v>
      </c>
      <c r="BU146" s="20" t="s">
        <v>12</v>
      </c>
      <c r="BV146" s="19">
        <f t="shared" si="36"/>
        <v>107550</v>
      </c>
      <c r="BW146" s="20" t="s">
        <v>12</v>
      </c>
      <c r="BX146" s="19">
        <f t="shared" si="37"/>
        <v>0</v>
      </c>
      <c r="BY146" s="20" t="s">
        <v>12</v>
      </c>
      <c r="BZ146" s="19"/>
      <c r="CA146" s="20" t="s">
        <v>12</v>
      </c>
      <c r="CB146" s="19">
        <f t="shared" si="34"/>
        <v>0</v>
      </c>
      <c r="CC146" s="5"/>
      <c r="CD146" s="72"/>
      <c r="CE146" s="72"/>
    </row>
    <row r="147" spans="1:83" x14ac:dyDescent="0.2">
      <c r="A147" s="6">
        <f t="shared" si="32"/>
        <v>1</v>
      </c>
      <c r="B147" s="6" t="s">
        <v>374</v>
      </c>
      <c r="C147" s="19"/>
      <c r="D147" s="20"/>
      <c r="E147" s="21">
        <v>517864</v>
      </c>
      <c r="F147" s="21">
        <v>2500</v>
      </c>
      <c r="G147" s="21">
        <v>2988</v>
      </c>
      <c r="H147" s="21">
        <v>283177</v>
      </c>
      <c r="I147" s="21"/>
      <c r="J147" s="21"/>
      <c r="K147" s="21"/>
      <c r="L147" s="21"/>
      <c r="M147" s="21">
        <v>10822</v>
      </c>
      <c r="N147" s="19">
        <f t="shared" si="33"/>
        <v>817351</v>
      </c>
      <c r="O147" s="20"/>
      <c r="P147" s="21">
        <v>256375</v>
      </c>
      <c r="Q147" s="21"/>
      <c r="R147" s="21">
        <v>9750</v>
      </c>
      <c r="S147" s="21"/>
      <c r="T147" s="21"/>
      <c r="U147" s="62">
        <f t="shared" si="39"/>
        <v>266125</v>
      </c>
      <c r="V147" s="20"/>
      <c r="W147" s="21"/>
      <c r="X147" s="21"/>
      <c r="Y147" s="21"/>
      <c r="Z147" s="21">
        <v>45377</v>
      </c>
      <c r="AA147" s="21">
        <v>32119</v>
      </c>
      <c r="AB147" s="19">
        <f t="shared" si="40"/>
        <v>77496</v>
      </c>
      <c r="AC147" s="20"/>
      <c r="AD147" s="19">
        <f t="shared" si="35"/>
        <v>1160972</v>
      </c>
      <c r="AE147" s="20"/>
      <c r="AF147" s="21"/>
      <c r="AG147" s="21">
        <v>921</v>
      </c>
      <c r="AH147" s="21"/>
      <c r="AI147" s="21">
        <v>131799</v>
      </c>
      <c r="AJ147" s="19">
        <f t="shared" si="41"/>
        <v>132720</v>
      </c>
      <c r="AK147" s="20"/>
      <c r="AL147" s="21">
        <v>2971</v>
      </c>
      <c r="AM147" s="21">
        <v>844</v>
      </c>
      <c r="AN147" s="21"/>
      <c r="AO147" s="21"/>
      <c r="AP147" s="19">
        <f t="shared" si="42"/>
        <v>3815</v>
      </c>
      <c r="AQ147" s="20"/>
      <c r="AR147" s="21">
        <v>237176</v>
      </c>
      <c r="AS147" s="21">
        <v>16131</v>
      </c>
      <c r="AT147" s="21">
        <v>25283</v>
      </c>
      <c r="AU147" s="21"/>
      <c r="AV147" s="21"/>
      <c r="AW147" s="21">
        <v>59075</v>
      </c>
      <c r="AX147" s="19">
        <f t="shared" si="43"/>
        <v>337665</v>
      </c>
      <c r="AY147" s="20"/>
      <c r="AZ147" s="21">
        <v>176091</v>
      </c>
      <c r="BA147" s="21"/>
      <c r="BB147" s="21">
        <v>43528</v>
      </c>
      <c r="BC147" s="21"/>
      <c r="BD147" s="19">
        <f t="shared" si="44"/>
        <v>219619</v>
      </c>
      <c r="BE147" s="20"/>
      <c r="BF147" s="22">
        <v>82508</v>
      </c>
      <c r="BG147" s="20"/>
      <c r="BH147" s="21">
        <v>194947</v>
      </c>
      <c r="BI147" s="21"/>
      <c r="BJ147" s="21">
        <v>52341</v>
      </c>
      <c r="BK147" s="21"/>
      <c r="BL147" s="21">
        <v>43709</v>
      </c>
      <c r="BM147" s="21"/>
      <c r="BN147" s="21"/>
      <c r="BO147" s="21"/>
      <c r="BP147" s="21"/>
      <c r="BQ147" s="21">
        <v>6003</v>
      </c>
      <c r="BR147" s="21"/>
      <c r="BS147" s="21">
        <v>87645</v>
      </c>
      <c r="BT147" s="19">
        <f t="shared" si="38"/>
        <v>384645</v>
      </c>
      <c r="BU147" s="20" t="s">
        <v>12</v>
      </c>
      <c r="BV147" s="19">
        <f t="shared" si="36"/>
        <v>1160972</v>
      </c>
      <c r="BW147" s="20" t="s">
        <v>12</v>
      </c>
      <c r="BX147" s="19">
        <f t="shared" si="37"/>
        <v>0</v>
      </c>
      <c r="BY147" s="20" t="s">
        <v>12</v>
      </c>
      <c r="BZ147" s="19"/>
      <c r="CA147" s="20" t="s">
        <v>12</v>
      </c>
      <c r="CB147" s="19">
        <f t="shared" si="34"/>
        <v>0</v>
      </c>
      <c r="CC147" s="5"/>
      <c r="CD147" s="72"/>
      <c r="CE147" s="72"/>
    </row>
    <row r="148" spans="1:83" x14ac:dyDescent="0.2">
      <c r="A148" s="6">
        <f t="shared" si="32"/>
        <v>1</v>
      </c>
      <c r="B148" s="6" t="s">
        <v>375</v>
      </c>
      <c r="C148" s="19"/>
      <c r="D148" s="20"/>
      <c r="E148" s="21">
        <v>6826.76</v>
      </c>
      <c r="F148" s="21"/>
      <c r="G148" s="21"/>
      <c r="H148" s="21">
        <v>2547</v>
      </c>
      <c r="I148" s="21"/>
      <c r="J148" s="21"/>
      <c r="K148" s="21"/>
      <c r="L148" s="21"/>
      <c r="M148" s="21">
        <v>1293.52</v>
      </c>
      <c r="N148" s="19">
        <f t="shared" si="33"/>
        <v>10667.28</v>
      </c>
      <c r="O148" s="20"/>
      <c r="P148" s="21">
        <v>6176.9</v>
      </c>
      <c r="Q148" s="21"/>
      <c r="R148" s="21"/>
      <c r="S148" s="21"/>
      <c r="T148" s="21"/>
      <c r="U148" s="62">
        <f t="shared" si="39"/>
        <v>6176.9</v>
      </c>
      <c r="V148" s="20"/>
      <c r="W148" s="21"/>
      <c r="X148" s="21"/>
      <c r="Y148" s="21"/>
      <c r="Z148" s="21"/>
      <c r="AA148" s="21"/>
      <c r="AB148" s="19">
        <f t="shared" si="40"/>
        <v>0</v>
      </c>
      <c r="AC148" s="20"/>
      <c r="AD148" s="19">
        <f t="shared" si="35"/>
        <v>16844.18</v>
      </c>
      <c r="AE148" s="20"/>
      <c r="AF148" s="21"/>
      <c r="AG148" s="21"/>
      <c r="AH148" s="21"/>
      <c r="AI148" s="21"/>
      <c r="AJ148" s="19">
        <f t="shared" si="41"/>
        <v>0</v>
      </c>
      <c r="AK148" s="20"/>
      <c r="AL148" s="21"/>
      <c r="AM148" s="21"/>
      <c r="AN148" s="21"/>
      <c r="AO148" s="21"/>
      <c r="AP148" s="19">
        <f t="shared" si="42"/>
        <v>0</v>
      </c>
      <c r="AQ148" s="20"/>
      <c r="AR148" s="21"/>
      <c r="AS148" s="21"/>
      <c r="AT148" s="21">
        <v>1234.6600000000001</v>
      </c>
      <c r="AU148" s="21"/>
      <c r="AV148" s="21"/>
      <c r="AW148" s="21">
        <v>5863.64</v>
      </c>
      <c r="AX148" s="19">
        <f t="shared" si="43"/>
        <v>7098.3</v>
      </c>
      <c r="AY148" s="20"/>
      <c r="AZ148" s="21"/>
      <c r="BA148" s="21"/>
      <c r="BB148" s="21">
        <v>1182.3599999999999</v>
      </c>
      <c r="BC148" s="21">
        <v>613.61</v>
      </c>
      <c r="BD148" s="19">
        <f t="shared" si="44"/>
        <v>1795.9699999999998</v>
      </c>
      <c r="BE148" s="20"/>
      <c r="BF148" s="22">
        <v>701.1</v>
      </c>
      <c r="BG148" s="20"/>
      <c r="BH148" s="21"/>
      <c r="BI148" s="21"/>
      <c r="BJ148" s="21">
        <v>1466.5</v>
      </c>
      <c r="BK148" s="21">
        <v>795</v>
      </c>
      <c r="BL148" s="21"/>
      <c r="BM148" s="21"/>
      <c r="BN148" s="21"/>
      <c r="BO148" s="21"/>
      <c r="BP148" s="21"/>
      <c r="BQ148" s="21"/>
      <c r="BR148" s="21"/>
      <c r="BS148" s="21">
        <v>4987.24</v>
      </c>
      <c r="BT148" s="19">
        <f t="shared" si="38"/>
        <v>7248.74</v>
      </c>
      <c r="BU148" s="20" t="s">
        <v>12</v>
      </c>
      <c r="BV148" s="19">
        <f t="shared" si="36"/>
        <v>16844.11</v>
      </c>
      <c r="BW148" s="20" t="s">
        <v>12</v>
      </c>
      <c r="BX148" s="19">
        <f t="shared" si="37"/>
        <v>6.9999999999708962E-2</v>
      </c>
      <c r="BY148" s="20" t="s">
        <v>12</v>
      </c>
      <c r="BZ148" s="19"/>
      <c r="CA148" s="20" t="s">
        <v>12</v>
      </c>
      <c r="CB148" s="19">
        <f t="shared" si="34"/>
        <v>6.9999999999708962E-2</v>
      </c>
      <c r="CC148" s="5"/>
      <c r="CD148" s="72"/>
      <c r="CE148" s="72"/>
    </row>
    <row r="149" spans="1:83" x14ac:dyDescent="0.2">
      <c r="A149" s="6">
        <f t="shared" si="32"/>
        <v>1</v>
      </c>
      <c r="B149" s="6" t="s">
        <v>376</v>
      </c>
      <c r="C149" s="19">
        <v>0</v>
      </c>
      <c r="D149" s="20"/>
      <c r="E149" s="21">
        <v>43479</v>
      </c>
      <c r="F149" s="21"/>
      <c r="G149" s="21"/>
      <c r="H149" s="21">
        <v>10256</v>
      </c>
      <c r="I149" s="21"/>
      <c r="J149" s="21"/>
      <c r="K149" s="21"/>
      <c r="L149" s="21"/>
      <c r="M149" s="21">
        <v>73</v>
      </c>
      <c r="N149" s="19">
        <f t="shared" si="33"/>
        <v>53808</v>
      </c>
      <c r="O149" s="20"/>
      <c r="P149" s="21">
        <v>17679</v>
      </c>
      <c r="Q149" s="21"/>
      <c r="R149" s="21">
        <v>12826</v>
      </c>
      <c r="S149" s="21">
        <v>6566</v>
      </c>
      <c r="T149" s="21"/>
      <c r="U149" s="62">
        <f t="shared" si="39"/>
        <v>37071</v>
      </c>
      <c r="V149" s="20"/>
      <c r="W149" s="21"/>
      <c r="X149" s="21"/>
      <c r="Y149" s="21"/>
      <c r="Z149" s="21"/>
      <c r="AA149" s="21"/>
      <c r="AB149" s="19">
        <f t="shared" si="40"/>
        <v>0</v>
      </c>
      <c r="AC149" s="20"/>
      <c r="AD149" s="19">
        <f t="shared" si="35"/>
        <v>90879</v>
      </c>
      <c r="AE149" s="20"/>
      <c r="AF149" s="21"/>
      <c r="AG149" s="21"/>
      <c r="AH149" s="21"/>
      <c r="AI149" s="21"/>
      <c r="AJ149" s="19">
        <f t="shared" si="41"/>
        <v>0</v>
      </c>
      <c r="AK149" s="20"/>
      <c r="AL149" s="21"/>
      <c r="AM149" s="21">
        <v>8995</v>
      </c>
      <c r="AN149" s="21"/>
      <c r="AO149" s="21">
        <v>1224</v>
      </c>
      <c r="AP149" s="19">
        <f t="shared" si="42"/>
        <v>10219</v>
      </c>
      <c r="AQ149" s="20"/>
      <c r="AR149" s="21"/>
      <c r="AS149" s="21"/>
      <c r="AT149" s="21">
        <v>4470</v>
      </c>
      <c r="AU149" s="21">
        <v>670</v>
      </c>
      <c r="AV149" s="21"/>
      <c r="AW149" s="21">
        <v>14078</v>
      </c>
      <c r="AX149" s="19">
        <f t="shared" si="43"/>
        <v>19218</v>
      </c>
      <c r="AY149" s="20"/>
      <c r="AZ149" s="21">
        <v>1659</v>
      </c>
      <c r="BA149" s="21"/>
      <c r="BB149" s="21">
        <v>17899</v>
      </c>
      <c r="BC149" s="21">
        <v>7176</v>
      </c>
      <c r="BD149" s="19">
        <f t="shared" si="44"/>
        <v>26734</v>
      </c>
      <c r="BE149" s="20"/>
      <c r="BF149" s="22">
        <v>11211</v>
      </c>
      <c r="BG149" s="20"/>
      <c r="BH149" s="21"/>
      <c r="BI149" s="21"/>
      <c r="BJ149" s="21">
        <v>17333</v>
      </c>
      <c r="BK149" s="21">
        <v>6164</v>
      </c>
      <c r="BL149" s="21"/>
      <c r="BM149" s="21"/>
      <c r="BN149" s="21"/>
      <c r="BO149" s="21"/>
      <c r="BP149" s="21"/>
      <c r="BQ149" s="21"/>
      <c r="BR149" s="21"/>
      <c r="BS149" s="21"/>
      <c r="BT149" s="19">
        <f t="shared" si="38"/>
        <v>23497</v>
      </c>
      <c r="BU149" s="20" t="s">
        <v>12</v>
      </c>
      <c r="BV149" s="19">
        <f t="shared" si="36"/>
        <v>90879</v>
      </c>
      <c r="BW149" s="20" t="s">
        <v>12</v>
      </c>
      <c r="BX149" s="19">
        <f t="shared" si="37"/>
        <v>0</v>
      </c>
      <c r="BY149" s="20" t="s">
        <v>12</v>
      </c>
      <c r="BZ149" s="19"/>
      <c r="CA149" s="20" t="s">
        <v>12</v>
      </c>
      <c r="CB149" s="19">
        <f t="shared" si="34"/>
        <v>0</v>
      </c>
      <c r="CC149" s="5"/>
      <c r="CD149" s="72"/>
      <c r="CE149" s="72"/>
    </row>
    <row r="150" spans="1:83" x14ac:dyDescent="0.2">
      <c r="A150" s="6">
        <f t="shared" si="32"/>
        <v>1</v>
      </c>
      <c r="B150" s="6" t="s">
        <v>377</v>
      </c>
      <c r="C150" s="19">
        <v>0</v>
      </c>
      <c r="D150" s="20"/>
      <c r="E150" s="21"/>
      <c r="F150" s="21"/>
      <c r="G150" s="21"/>
      <c r="H150" s="21">
        <v>74960</v>
      </c>
      <c r="I150" s="21"/>
      <c r="J150" s="21"/>
      <c r="K150" s="21"/>
      <c r="L150" s="21"/>
      <c r="M150" s="21">
        <v>17506</v>
      </c>
      <c r="N150" s="19">
        <f t="shared" si="33"/>
        <v>92466</v>
      </c>
      <c r="O150" s="20"/>
      <c r="P150" s="21">
        <v>53343</v>
      </c>
      <c r="Q150" s="21"/>
      <c r="R150" s="21"/>
      <c r="S150" s="21">
        <v>128438</v>
      </c>
      <c r="T150" s="21"/>
      <c r="U150" s="62">
        <f t="shared" si="39"/>
        <v>181781</v>
      </c>
      <c r="V150" s="20"/>
      <c r="W150" s="21"/>
      <c r="X150" s="21"/>
      <c r="Y150" s="21"/>
      <c r="Z150" s="21"/>
      <c r="AA150" s="21"/>
      <c r="AB150" s="19">
        <f t="shared" si="40"/>
        <v>0</v>
      </c>
      <c r="AC150" s="20"/>
      <c r="AD150" s="19">
        <f t="shared" si="35"/>
        <v>274247</v>
      </c>
      <c r="AE150" s="20"/>
      <c r="AF150" s="21"/>
      <c r="AG150" s="21"/>
      <c r="AH150" s="21"/>
      <c r="AI150" s="21"/>
      <c r="AJ150" s="19">
        <f t="shared" si="41"/>
        <v>0</v>
      </c>
      <c r="AK150" s="20"/>
      <c r="AL150" s="21"/>
      <c r="AM150" s="21"/>
      <c r="AN150" s="21"/>
      <c r="AO150" s="21"/>
      <c r="AP150" s="19">
        <f t="shared" si="42"/>
        <v>0</v>
      </c>
      <c r="AQ150" s="20"/>
      <c r="AR150" s="21">
        <v>18633</v>
      </c>
      <c r="AS150" s="21">
        <v>1094</v>
      </c>
      <c r="AT150" s="21">
        <v>10457</v>
      </c>
      <c r="AU150" s="21"/>
      <c r="AV150" s="21"/>
      <c r="AW150" s="21">
        <v>18727</v>
      </c>
      <c r="AX150" s="19">
        <f t="shared" si="43"/>
        <v>48911</v>
      </c>
      <c r="AY150" s="20"/>
      <c r="AZ150" s="21"/>
      <c r="BA150" s="21"/>
      <c r="BB150" s="21">
        <v>5731</v>
      </c>
      <c r="BC150" s="21">
        <v>4000</v>
      </c>
      <c r="BD150" s="19">
        <f t="shared" si="44"/>
        <v>9731</v>
      </c>
      <c r="BE150" s="20"/>
      <c r="BF150" s="22">
        <v>44622</v>
      </c>
      <c r="BG150" s="20"/>
      <c r="BH150" s="21"/>
      <c r="BI150" s="21"/>
      <c r="BJ150" s="21">
        <v>18583</v>
      </c>
      <c r="BK150" s="21"/>
      <c r="BL150" s="21">
        <v>107101</v>
      </c>
      <c r="BM150" s="21"/>
      <c r="BN150" s="21"/>
      <c r="BO150" s="21"/>
      <c r="BP150" s="21"/>
      <c r="BQ150" s="21"/>
      <c r="BR150" s="21"/>
      <c r="BS150" s="21"/>
      <c r="BT150" s="19">
        <f t="shared" si="38"/>
        <v>125684</v>
      </c>
      <c r="BU150" s="20" t="s">
        <v>12</v>
      </c>
      <c r="BV150" s="19">
        <f t="shared" si="36"/>
        <v>228948</v>
      </c>
      <c r="BW150" s="20" t="s">
        <v>12</v>
      </c>
      <c r="BX150" s="19">
        <f t="shared" si="37"/>
        <v>45299</v>
      </c>
      <c r="BY150" s="20" t="s">
        <v>12</v>
      </c>
      <c r="BZ150" s="19"/>
      <c r="CA150" s="20" t="s">
        <v>12</v>
      </c>
      <c r="CB150" s="19">
        <f t="shared" si="34"/>
        <v>45299</v>
      </c>
      <c r="CC150" s="5"/>
      <c r="CD150" s="72"/>
      <c r="CE150" s="72"/>
    </row>
    <row r="151" spans="1:83" x14ac:dyDescent="0.2">
      <c r="A151" s="6">
        <f t="shared" si="32"/>
        <v>1</v>
      </c>
      <c r="B151" s="6" t="s">
        <v>378</v>
      </c>
      <c r="C151" s="19">
        <v>0</v>
      </c>
      <c r="D151" s="20"/>
      <c r="E151" s="21"/>
      <c r="F151" s="21"/>
      <c r="G151" s="21"/>
      <c r="H151" s="21">
        <f>2071+3634</f>
        <v>5705</v>
      </c>
      <c r="I151" s="21"/>
      <c r="J151" s="21"/>
      <c r="K151" s="21"/>
      <c r="L151" s="21"/>
      <c r="M151" s="21"/>
      <c r="N151" s="19">
        <f>+(SUM(E151:M151))</f>
        <v>5705</v>
      </c>
      <c r="O151" s="20"/>
      <c r="P151" s="21">
        <v>1914</v>
      </c>
      <c r="Q151" s="21"/>
      <c r="R151" s="21">
        <v>2099</v>
      </c>
      <c r="S151" s="21"/>
      <c r="T151" s="21"/>
      <c r="U151" s="62">
        <f t="shared" si="39"/>
        <v>4013</v>
      </c>
      <c r="V151" s="20"/>
      <c r="W151" s="21"/>
      <c r="X151" s="21"/>
      <c r="Y151" s="21"/>
      <c r="Z151" s="21"/>
      <c r="AA151" s="21"/>
      <c r="AB151" s="19">
        <f t="shared" si="40"/>
        <v>0</v>
      </c>
      <c r="AC151" s="20"/>
      <c r="AD151" s="19">
        <f t="shared" si="35"/>
        <v>9718</v>
      </c>
      <c r="AE151" s="20"/>
      <c r="AF151" s="21"/>
      <c r="AG151" s="21"/>
      <c r="AH151" s="21"/>
      <c r="AI151" s="21"/>
      <c r="AJ151" s="19">
        <f t="shared" si="41"/>
        <v>0</v>
      </c>
      <c r="AK151" s="20"/>
      <c r="AL151" s="21"/>
      <c r="AM151" s="21"/>
      <c r="AN151" s="21"/>
      <c r="AO151" s="21"/>
      <c r="AP151" s="19">
        <f t="shared" si="42"/>
        <v>0</v>
      </c>
      <c r="AQ151" s="20"/>
      <c r="AR151" s="21"/>
      <c r="AS151" s="21">
        <v>2640</v>
      </c>
      <c r="AT151" s="21"/>
      <c r="AU151" s="21"/>
      <c r="AV151" s="21"/>
      <c r="AW151" s="21"/>
      <c r="AX151" s="19">
        <f t="shared" si="43"/>
        <v>2640</v>
      </c>
      <c r="AY151" s="20"/>
      <c r="AZ151" s="21"/>
      <c r="BA151" s="21">
        <v>4293</v>
      </c>
      <c r="BB151" s="21"/>
      <c r="BC151" s="21">
        <v>1117</v>
      </c>
      <c r="BD151" s="19">
        <f t="shared" si="44"/>
        <v>5410</v>
      </c>
      <c r="BE151" s="20"/>
      <c r="BF151" s="22"/>
      <c r="BG151" s="20"/>
      <c r="BH151" s="21"/>
      <c r="BI151" s="21"/>
      <c r="BJ151" s="21">
        <v>1668</v>
      </c>
      <c r="BK151" s="21"/>
      <c r="BL151" s="21"/>
      <c r="BM151" s="21"/>
      <c r="BN151" s="21"/>
      <c r="BO151" s="21"/>
      <c r="BP151" s="21"/>
      <c r="BQ151" s="21"/>
      <c r="BR151" s="21"/>
      <c r="BS151" s="21"/>
      <c r="BT151" s="19">
        <f t="shared" si="38"/>
        <v>1668</v>
      </c>
      <c r="BU151" s="20" t="s">
        <v>12</v>
      </c>
      <c r="BV151" s="19">
        <f t="shared" si="36"/>
        <v>9718</v>
      </c>
      <c r="BW151" s="20" t="s">
        <v>12</v>
      </c>
      <c r="BX151" s="19">
        <f>((+AB151+U151+N151)-BV151)</f>
        <v>0</v>
      </c>
      <c r="BY151" s="20" t="s">
        <v>12</v>
      </c>
      <c r="BZ151" s="19"/>
      <c r="CA151" s="20" t="s">
        <v>12</v>
      </c>
      <c r="CB151" s="19">
        <f t="shared" si="34"/>
        <v>0</v>
      </c>
      <c r="CC151" s="5"/>
      <c r="CD151" s="72"/>
      <c r="CE151" s="72"/>
    </row>
    <row r="152" spans="1:83" x14ac:dyDescent="0.2">
      <c r="A152" s="6">
        <f t="shared" si="32"/>
        <v>1</v>
      </c>
      <c r="B152" s="6" t="s">
        <v>379</v>
      </c>
      <c r="C152" s="19"/>
      <c r="D152" s="20"/>
      <c r="E152" s="21"/>
      <c r="F152" s="21"/>
      <c r="G152" s="21"/>
      <c r="H152" s="21"/>
      <c r="I152" s="21"/>
      <c r="J152" s="21"/>
      <c r="K152" s="21"/>
      <c r="L152" s="21"/>
      <c r="M152" s="21">
        <v>40576</v>
      </c>
      <c r="N152" s="19">
        <f t="shared" si="33"/>
        <v>40576</v>
      </c>
      <c r="O152" s="20"/>
      <c r="P152" s="21">
        <v>33469</v>
      </c>
      <c r="Q152" s="21"/>
      <c r="R152" s="21"/>
      <c r="S152" s="21">
        <v>5902</v>
      </c>
      <c r="T152" s="21"/>
      <c r="U152" s="62">
        <f t="shared" si="39"/>
        <v>39371</v>
      </c>
      <c r="V152" s="20"/>
      <c r="W152" s="21"/>
      <c r="X152" s="21"/>
      <c r="Y152" s="21"/>
      <c r="Z152" s="21"/>
      <c r="AA152" s="21"/>
      <c r="AB152" s="19">
        <f t="shared" si="40"/>
        <v>0</v>
      </c>
      <c r="AC152" s="20"/>
      <c r="AD152" s="19">
        <f t="shared" si="35"/>
        <v>79947</v>
      </c>
      <c r="AE152" s="20"/>
      <c r="AF152" s="21"/>
      <c r="AG152" s="21"/>
      <c r="AH152" s="21"/>
      <c r="AI152" s="21"/>
      <c r="AJ152" s="19">
        <f t="shared" si="41"/>
        <v>0</v>
      </c>
      <c r="AK152" s="20"/>
      <c r="AL152" s="21"/>
      <c r="AM152" s="21"/>
      <c r="AN152" s="21"/>
      <c r="AO152" s="21"/>
      <c r="AP152" s="19">
        <f t="shared" si="42"/>
        <v>0</v>
      </c>
      <c r="AQ152" s="20"/>
      <c r="AR152" s="21"/>
      <c r="AS152" s="21">
        <v>10782</v>
      </c>
      <c r="AT152" s="21">
        <v>2851</v>
      </c>
      <c r="AU152" s="21">
        <v>18975</v>
      </c>
      <c r="AV152" s="21"/>
      <c r="AW152" s="21">
        <v>17722</v>
      </c>
      <c r="AX152" s="19">
        <f t="shared" si="43"/>
        <v>50330</v>
      </c>
      <c r="AY152" s="20"/>
      <c r="AZ152" s="21"/>
      <c r="BA152" s="21"/>
      <c r="BB152" s="21">
        <v>10471</v>
      </c>
      <c r="BC152" s="21">
        <v>126</v>
      </c>
      <c r="BD152" s="19">
        <f t="shared" si="44"/>
        <v>10597</v>
      </c>
      <c r="BE152" s="20"/>
      <c r="BF152" s="22">
        <v>16256</v>
      </c>
      <c r="BG152" s="20"/>
      <c r="BH152" s="21"/>
      <c r="BI152" s="21"/>
      <c r="BJ152" s="21"/>
      <c r="BK152" s="21"/>
      <c r="BL152" s="21">
        <v>2764</v>
      </c>
      <c r="BM152" s="21"/>
      <c r="BN152" s="21"/>
      <c r="BO152" s="21"/>
      <c r="BP152" s="21"/>
      <c r="BQ152" s="21"/>
      <c r="BR152" s="21"/>
      <c r="BS152" s="21"/>
      <c r="BT152" s="19">
        <f t="shared" si="38"/>
        <v>2764</v>
      </c>
      <c r="BU152" s="20" t="s">
        <v>12</v>
      </c>
      <c r="BV152" s="19">
        <f t="shared" si="36"/>
        <v>79947</v>
      </c>
      <c r="BW152" s="20" t="s">
        <v>12</v>
      </c>
      <c r="BX152" s="19">
        <f t="shared" si="37"/>
        <v>0</v>
      </c>
      <c r="BY152" s="20" t="s">
        <v>12</v>
      </c>
      <c r="BZ152" s="19"/>
      <c r="CA152" s="20" t="s">
        <v>12</v>
      </c>
      <c r="CB152" s="19">
        <f t="shared" si="34"/>
        <v>0</v>
      </c>
      <c r="CC152" s="5"/>
      <c r="CD152" s="72"/>
      <c r="CE152" s="72"/>
    </row>
    <row r="153" spans="1:83" x14ac:dyDescent="0.2">
      <c r="A153" s="6">
        <f t="shared" si="32"/>
        <v>1</v>
      </c>
      <c r="B153" s="6" t="s">
        <v>380</v>
      </c>
      <c r="C153" s="19">
        <v>287692.13</v>
      </c>
      <c r="D153" s="20"/>
      <c r="E153" s="21">
        <v>2426470.96</v>
      </c>
      <c r="F153" s="21"/>
      <c r="G153" s="21"/>
      <c r="H153" s="21"/>
      <c r="I153" s="21"/>
      <c r="J153" s="21"/>
      <c r="K153" s="21"/>
      <c r="L153" s="21"/>
      <c r="M153" s="21">
        <v>985499.51</v>
      </c>
      <c r="N153" s="19">
        <f t="shared" si="33"/>
        <v>3411970.4699999997</v>
      </c>
      <c r="O153" s="20"/>
      <c r="P153" s="21">
        <v>1854864.16</v>
      </c>
      <c r="Q153" s="21"/>
      <c r="R153" s="21"/>
      <c r="S153" s="21"/>
      <c r="T153" s="21"/>
      <c r="U153" s="62">
        <f t="shared" si="39"/>
        <v>1854864.16</v>
      </c>
      <c r="V153" s="20"/>
      <c r="W153" s="21"/>
      <c r="X153" s="21"/>
      <c r="Y153" s="21"/>
      <c r="Z153" s="21"/>
      <c r="AA153" s="21">
        <v>31245.64</v>
      </c>
      <c r="AB153" s="19">
        <f t="shared" si="40"/>
        <v>31245.64</v>
      </c>
      <c r="AC153" s="20"/>
      <c r="AD153" s="19">
        <f t="shared" si="35"/>
        <v>5298080.2699999996</v>
      </c>
      <c r="AE153" s="20"/>
      <c r="AF153" s="21"/>
      <c r="AG153" s="21"/>
      <c r="AH153" s="21"/>
      <c r="AI153" s="21"/>
      <c r="AJ153" s="19">
        <f t="shared" si="41"/>
        <v>0</v>
      </c>
      <c r="AK153" s="20"/>
      <c r="AL153" s="21">
        <v>1149011.8899999999</v>
      </c>
      <c r="AM153" s="21">
        <v>404529.2</v>
      </c>
      <c r="AN153" s="21"/>
      <c r="AO153" s="21">
        <v>38317.78</v>
      </c>
      <c r="AP153" s="19">
        <f t="shared" si="42"/>
        <v>1591858.8699999999</v>
      </c>
      <c r="AQ153" s="20"/>
      <c r="AR153" s="21">
        <v>530355.34</v>
      </c>
      <c r="AS153" s="21">
        <v>80234.179999999993</v>
      </c>
      <c r="AT153" s="21">
        <v>245995.9</v>
      </c>
      <c r="AU153" s="21">
        <v>24100.58</v>
      </c>
      <c r="AV153" s="21"/>
      <c r="AW153" s="21">
        <v>333053.31</v>
      </c>
      <c r="AX153" s="19">
        <f t="shared" si="43"/>
        <v>1213739.31</v>
      </c>
      <c r="AY153" s="20"/>
      <c r="AZ153" s="21">
        <v>70206.289999999994</v>
      </c>
      <c r="BA153" s="21">
        <v>65037.88</v>
      </c>
      <c r="BB153" s="21">
        <v>468640.5</v>
      </c>
      <c r="BC153" s="21"/>
      <c r="BD153" s="19">
        <f t="shared" si="44"/>
        <v>603884.66999999993</v>
      </c>
      <c r="BE153" s="20"/>
      <c r="BF153" s="22">
        <v>247300.04</v>
      </c>
      <c r="BG153" s="20"/>
      <c r="BH153" s="21"/>
      <c r="BJ153" s="21">
        <v>680918.21</v>
      </c>
      <c r="BK153" s="21"/>
      <c r="BL153" s="21">
        <v>54181.760000000002</v>
      </c>
      <c r="BM153" s="21"/>
      <c r="BN153" s="21">
        <v>18826.95</v>
      </c>
      <c r="BO153" s="21"/>
      <c r="BP153" s="21">
        <v>211644.12</v>
      </c>
      <c r="BQ153" s="21"/>
      <c r="BR153" s="21"/>
      <c r="BS153" s="21">
        <v>78546.05</v>
      </c>
      <c r="BT153" s="19">
        <f t="shared" si="38"/>
        <v>1044117.09</v>
      </c>
      <c r="BU153" s="20" t="s">
        <v>12</v>
      </c>
      <c r="BV153" s="19">
        <f t="shared" si="36"/>
        <v>4700899.9799999995</v>
      </c>
      <c r="BW153" s="20" t="s">
        <v>12</v>
      </c>
      <c r="BX153" s="19">
        <f t="shared" si="37"/>
        <v>597180.29</v>
      </c>
      <c r="BY153" s="20" t="s">
        <v>12</v>
      </c>
      <c r="BZ153" s="19"/>
      <c r="CA153" s="20" t="s">
        <v>12</v>
      </c>
      <c r="CB153" s="19">
        <f t="shared" si="34"/>
        <v>884872.42</v>
      </c>
      <c r="CC153" s="5"/>
      <c r="CD153" s="72"/>
      <c r="CE153" s="72">
        <v>884872.43</v>
      </c>
    </row>
    <row r="154" spans="1:83" x14ac:dyDescent="0.2">
      <c r="A154" s="6">
        <f t="shared" si="32"/>
        <v>1</v>
      </c>
      <c r="B154" s="6" t="s">
        <v>381</v>
      </c>
      <c r="C154" s="19">
        <v>82269</v>
      </c>
      <c r="D154" s="20"/>
      <c r="E154" s="21">
        <v>126878</v>
      </c>
      <c r="F154" s="21"/>
      <c r="G154" s="21">
        <v>2519</v>
      </c>
      <c r="H154" s="21"/>
      <c r="I154" s="21"/>
      <c r="J154" s="21"/>
      <c r="K154" s="21"/>
      <c r="L154" s="21"/>
      <c r="M154" s="21"/>
      <c r="N154" s="19">
        <f t="shared" si="33"/>
        <v>129397</v>
      </c>
      <c r="O154" s="20"/>
      <c r="P154" s="21">
        <v>27494</v>
      </c>
      <c r="Q154" s="21"/>
      <c r="R154" s="21"/>
      <c r="S154" s="21"/>
      <c r="T154" s="21"/>
      <c r="U154" s="62">
        <f t="shared" si="39"/>
        <v>27494</v>
      </c>
      <c r="V154" s="20"/>
      <c r="W154" s="21"/>
      <c r="X154" s="21"/>
      <c r="Y154" s="21"/>
      <c r="Z154" s="21"/>
      <c r="AA154" s="21"/>
      <c r="AB154" s="19">
        <f t="shared" si="40"/>
        <v>0</v>
      </c>
      <c r="AC154" s="20"/>
      <c r="AD154" s="19">
        <f t="shared" si="35"/>
        <v>156891</v>
      </c>
      <c r="AE154" s="20"/>
      <c r="AF154" s="21"/>
      <c r="AG154" s="21"/>
      <c r="AH154" s="21"/>
      <c r="AI154" s="21"/>
      <c r="AJ154" s="19">
        <f t="shared" si="41"/>
        <v>0</v>
      </c>
      <c r="AK154" s="20"/>
      <c r="AL154" s="21">
        <v>107808</v>
      </c>
      <c r="AM154" s="21"/>
      <c r="AN154" s="21"/>
      <c r="AO154" s="21"/>
      <c r="AP154" s="19">
        <f t="shared" si="42"/>
        <v>107808</v>
      </c>
      <c r="AQ154" s="20"/>
      <c r="AR154" s="21">
        <v>21745</v>
      </c>
      <c r="AS154" s="21">
        <v>6396</v>
      </c>
      <c r="AT154" s="21"/>
      <c r="AU154" s="21"/>
      <c r="AV154" s="21"/>
      <c r="AW154" s="21">
        <v>12340</v>
      </c>
      <c r="AX154" s="19">
        <f t="shared" si="43"/>
        <v>40481</v>
      </c>
      <c r="AY154" s="20"/>
      <c r="AZ154" s="21"/>
      <c r="BA154" s="21"/>
      <c r="BB154" s="21"/>
      <c r="BC154" s="21"/>
      <c r="BD154" s="19">
        <f t="shared" si="44"/>
        <v>0</v>
      </c>
      <c r="BE154" s="20"/>
      <c r="BF154" s="22"/>
      <c r="BG154" s="20"/>
      <c r="BH154" s="21">
        <v>14973</v>
      </c>
      <c r="BI154" s="21"/>
      <c r="BJ154" s="21">
        <v>8419</v>
      </c>
      <c r="BK154" s="21">
        <v>12111</v>
      </c>
      <c r="BL154" s="21">
        <v>8878</v>
      </c>
      <c r="BM154" s="21"/>
      <c r="BN154" s="21"/>
      <c r="BO154" s="21"/>
      <c r="BP154" s="21"/>
      <c r="BQ154" s="21"/>
      <c r="BR154" s="21"/>
      <c r="BS154" s="21"/>
      <c r="BT154" s="19">
        <f t="shared" si="38"/>
        <v>44381</v>
      </c>
      <c r="BU154" s="20" t="s">
        <v>12</v>
      </c>
      <c r="BV154" s="19">
        <f t="shared" si="36"/>
        <v>192670</v>
      </c>
      <c r="BW154" s="20" t="s">
        <v>12</v>
      </c>
      <c r="BX154" s="19">
        <f t="shared" si="37"/>
        <v>-35779</v>
      </c>
      <c r="BY154" s="20" t="s">
        <v>12</v>
      </c>
      <c r="BZ154" s="19"/>
      <c r="CA154" s="20" t="s">
        <v>12</v>
      </c>
      <c r="CB154" s="19">
        <f t="shared" si="34"/>
        <v>46490</v>
      </c>
      <c r="CC154" s="5"/>
      <c r="CD154" s="72"/>
      <c r="CE154" s="72">
        <v>46490</v>
      </c>
    </row>
    <row r="155" spans="1:83" x14ac:dyDescent="0.2">
      <c r="A155" s="6">
        <f t="shared" si="32"/>
        <v>1</v>
      </c>
      <c r="B155" s="6" t="s">
        <v>382</v>
      </c>
      <c r="C155" s="19">
        <v>3366936</v>
      </c>
      <c r="D155" s="20"/>
      <c r="E155" s="21"/>
      <c r="F155" s="21"/>
      <c r="G155" s="21">
        <v>154986</v>
      </c>
      <c r="H155" s="21">
        <v>806430</v>
      </c>
      <c r="I155" s="21"/>
      <c r="J155" s="21"/>
      <c r="K155" s="21">
        <v>630814</v>
      </c>
      <c r="L155" s="21"/>
      <c r="M155" s="21">
        <v>1452729</v>
      </c>
      <c r="N155" s="19">
        <f t="shared" si="33"/>
        <v>3044959</v>
      </c>
      <c r="O155" s="20"/>
      <c r="P155" s="21">
        <v>897018</v>
      </c>
      <c r="Q155" s="21"/>
      <c r="R155" s="21"/>
      <c r="S155" s="21"/>
      <c r="T155" s="21"/>
      <c r="U155" s="62">
        <f t="shared" si="39"/>
        <v>897018</v>
      </c>
      <c r="V155" s="20"/>
      <c r="W155" s="21"/>
      <c r="X155" s="21"/>
      <c r="Y155" s="21"/>
      <c r="Z155" s="21">
        <v>34935</v>
      </c>
      <c r="AA155" s="21"/>
      <c r="AB155" s="19">
        <f t="shared" si="40"/>
        <v>34935</v>
      </c>
      <c r="AC155" s="20"/>
      <c r="AD155" s="19">
        <f t="shared" si="35"/>
        <v>3976912</v>
      </c>
      <c r="AE155" s="20"/>
      <c r="AF155" s="21">
        <v>1460189</v>
      </c>
      <c r="AG155" s="21"/>
      <c r="AH155" s="21"/>
      <c r="AI155" s="21"/>
      <c r="AJ155" s="19">
        <f t="shared" si="41"/>
        <v>1460189</v>
      </c>
      <c r="AK155" s="20"/>
      <c r="AL155" s="21">
        <v>237741</v>
      </c>
      <c r="AM155" s="21"/>
      <c r="AN155" s="21"/>
      <c r="AO155" s="21">
        <v>386084.5</v>
      </c>
      <c r="AP155" s="19">
        <f t="shared" si="42"/>
        <v>623825.5</v>
      </c>
      <c r="AQ155" s="20"/>
      <c r="AR155" s="21">
        <v>468890</v>
      </c>
      <c r="AS155" s="21">
        <v>70325</v>
      </c>
      <c r="AT155" s="21">
        <v>28088</v>
      </c>
      <c r="AU155" s="21"/>
      <c r="AV155" s="21"/>
      <c r="AW155" s="21">
        <v>333327.5</v>
      </c>
      <c r="AX155" s="19">
        <f t="shared" si="43"/>
        <v>900630.5</v>
      </c>
      <c r="AY155" s="20"/>
      <c r="AZ155" s="21">
        <v>61718</v>
      </c>
      <c r="BA155" s="21">
        <v>29971</v>
      </c>
      <c r="BB155" s="21">
        <v>117718</v>
      </c>
      <c r="BC155" s="21">
        <v>93491</v>
      </c>
      <c r="BD155" s="19">
        <f t="shared" si="44"/>
        <v>302898</v>
      </c>
      <c r="BE155" s="20"/>
      <c r="BF155" s="22">
        <v>140664</v>
      </c>
      <c r="BG155" s="20"/>
      <c r="BH155" s="21"/>
      <c r="BI155" s="21"/>
      <c r="BJ155" s="21">
        <v>426464</v>
      </c>
      <c r="BK155" s="21"/>
      <c r="BL155" s="21"/>
      <c r="BM155" s="21">
        <v>106278</v>
      </c>
      <c r="BN155" s="21"/>
      <c r="BO155" s="21">
        <v>166395</v>
      </c>
      <c r="BP155" s="21"/>
      <c r="BQ155" s="21"/>
      <c r="BR155" s="21"/>
      <c r="BS155" s="21"/>
      <c r="BT155" s="19">
        <f t="shared" si="38"/>
        <v>699137</v>
      </c>
      <c r="BU155" s="20" t="s">
        <v>12</v>
      </c>
      <c r="BV155" s="19">
        <f t="shared" si="36"/>
        <v>4127344</v>
      </c>
      <c r="BW155" s="20" t="s">
        <v>12</v>
      </c>
      <c r="BX155" s="19">
        <f t="shared" si="37"/>
        <v>-150432</v>
      </c>
      <c r="BY155" s="20" t="s">
        <v>12</v>
      </c>
      <c r="BZ155" s="19"/>
      <c r="CA155" s="20" t="s">
        <v>12</v>
      </c>
      <c r="CB155" s="19">
        <f t="shared" si="34"/>
        <v>3216504</v>
      </c>
      <c r="CC155" s="5"/>
      <c r="CD155" s="72">
        <v>3216504</v>
      </c>
      <c r="CE155" s="72"/>
    </row>
    <row r="156" spans="1:83" x14ac:dyDescent="0.2">
      <c r="A156" s="6">
        <f t="shared" si="32"/>
        <v>1</v>
      </c>
      <c r="B156" s="6" t="s">
        <v>383</v>
      </c>
      <c r="C156" s="19">
        <v>0</v>
      </c>
      <c r="D156" s="20"/>
      <c r="E156" s="21">
        <v>22436</v>
      </c>
      <c r="F156" s="21"/>
      <c r="G156" s="21"/>
      <c r="H156" s="21">
        <v>18100</v>
      </c>
      <c r="I156" s="21"/>
      <c r="J156" s="21"/>
      <c r="K156" s="21"/>
      <c r="L156" s="21"/>
      <c r="M156" s="21"/>
      <c r="N156" s="19">
        <f t="shared" si="33"/>
        <v>40536</v>
      </c>
      <c r="O156" s="20"/>
      <c r="P156" s="21">
        <v>25356</v>
      </c>
      <c r="Q156" s="21"/>
      <c r="R156" s="21"/>
      <c r="S156" s="21"/>
      <c r="T156" s="21"/>
      <c r="U156" s="62">
        <f t="shared" si="39"/>
        <v>25356</v>
      </c>
      <c r="V156" s="20"/>
      <c r="W156" s="21"/>
      <c r="X156" s="21"/>
      <c r="Y156" s="21"/>
      <c r="Z156" s="21"/>
      <c r="AA156" s="21"/>
      <c r="AB156" s="19">
        <f t="shared" si="40"/>
        <v>0</v>
      </c>
      <c r="AC156" s="20"/>
      <c r="AD156" s="19">
        <f t="shared" si="35"/>
        <v>65892</v>
      </c>
      <c r="AE156" s="20"/>
      <c r="AF156" s="21"/>
      <c r="AG156" s="21"/>
      <c r="AH156" s="21"/>
      <c r="AI156" s="21"/>
      <c r="AJ156" s="19">
        <f t="shared" si="41"/>
        <v>0</v>
      </c>
      <c r="AK156" s="20"/>
      <c r="AL156" s="21"/>
      <c r="AM156" s="21"/>
      <c r="AN156" s="21"/>
      <c r="AO156" s="21">
        <v>34555</v>
      </c>
      <c r="AP156" s="19">
        <f t="shared" si="42"/>
        <v>34555</v>
      </c>
      <c r="AQ156" s="20" t="s">
        <v>84</v>
      </c>
      <c r="AS156" s="21">
        <v>1241</v>
      </c>
      <c r="AT156" s="21">
        <v>1500</v>
      </c>
      <c r="AU156" s="21">
        <v>2000</v>
      </c>
      <c r="AV156" s="21"/>
      <c r="AW156" s="21"/>
      <c r="AX156" s="19">
        <f t="shared" si="43"/>
        <v>4741</v>
      </c>
      <c r="AY156" s="20"/>
      <c r="AZ156" s="21"/>
      <c r="BA156" s="21"/>
      <c r="BB156" s="21">
        <v>5500</v>
      </c>
      <c r="BC156" s="21"/>
      <c r="BD156" s="19">
        <f t="shared" si="44"/>
        <v>5500</v>
      </c>
      <c r="BE156" s="20"/>
      <c r="BF156" s="22"/>
      <c r="BG156" s="20"/>
      <c r="BH156" s="21"/>
      <c r="BI156" s="21"/>
      <c r="BJ156" s="21">
        <v>17596</v>
      </c>
      <c r="BK156" s="21">
        <v>3500</v>
      </c>
      <c r="BL156" s="21"/>
      <c r="BM156" s="21"/>
      <c r="BN156" s="21"/>
      <c r="BO156" s="21"/>
      <c r="BP156" s="21"/>
      <c r="BQ156" s="21"/>
      <c r="BR156" s="21"/>
      <c r="BS156" s="21"/>
      <c r="BT156" s="19">
        <f t="shared" si="38"/>
        <v>21096</v>
      </c>
      <c r="BU156" s="20" t="s">
        <v>12</v>
      </c>
      <c r="BV156" s="19">
        <f t="shared" si="36"/>
        <v>65892</v>
      </c>
      <c r="BW156" s="20" t="s">
        <v>12</v>
      </c>
      <c r="BX156" s="19">
        <f t="shared" si="37"/>
        <v>0</v>
      </c>
      <c r="BY156" s="20" t="s">
        <v>12</v>
      </c>
      <c r="BZ156" s="19"/>
      <c r="CA156" s="20" t="s">
        <v>12</v>
      </c>
      <c r="CB156" s="19">
        <f t="shared" si="34"/>
        <v>0</v>
      </c>
      <c r="CC156" s="5"/>
      <c r="CD156" s="72"/>
      <c r="CE156" s="72"/>
    </row>
    <row r="157" spans="1:83" x14ac:dyDescent="0.2">
      <c r="A157" s="6">
        <f t="shared" si="32"/>
        <v>1</v>
      </c>
      <c r="B157" s="6" t="s">
        <v>384</v>
      </c>
      <c r="C157" s="19">
        <v>308227</v>
      </c>
      <c r="D157" s="20"/>
      <c r="E157" s="21">
        <v>217084</v>
      </c>
      <c r="F157" s="21"/>
      <c r="G157" s="21"/>
      <c r="H157" s="21"/>
      <c r="I157" s="21"/>
      <c r="J157" s="21"/>
      <c r="K157" s="21"/>
      <c r="L157" s="21"/>
      <c r="M157" s="21">
        <v>67197</v>
      </c>
      <c r="N157" s="19">
        <f t="shared" si="33"/>
        <v>284281</v>
      </c>
      <c r="O157" s="20"/>
      <c r="P157" s="21">
        <v>169831</v>
      </c>
      <c r="Q157" s="21">
        <v>43133</v>
      </c>
      <c r="R157" s="21"/>
      <c r="S157" s="21"/>
      <c r="T157" s="21"/>
      <c r="U157" s="62">
        <f t="shared" si="39"/>
        <v>212964</v>
      </c>
      <c r="V157" s="20"/>
      <c r="W157" s="21"/>
      <c r="X157" s="21"/>
      <c r="Y157" s="21"/>
      <c r="Z157" s="21"/>
      <c r="AA157" s="21"/>
      <c r="AB157" s="19">
        <f t="shared" si="40"/>
        <v>0</v>
      </c>
      <c r="AC157" s="20"/>
      <c r="AD157" s="19">
        <f t="shared" si="35"/>
        <v>497245</v>
      </c>
      <c r="AE157" s="20"/>
      <c r="AF157" s="21"/>
      <c r="AG157" s="21"/>
      <c r="AH157" s="21"/>
      <c r="AI157" s="21"/>
      <c r="AJ157" s="19">
        <f t="shared" si="41"/>
        <v>0</v>
      </c>
      <c r="AK157" s="20"/>
      <c r="AL157" s="21">
        <v>64379</v>
      </c>
      <c r="AM157" s="21"/>
      <c r="AN157" s="21"/>
      <c r="AO157" s="21"/>
      <c r="AP157" s="19">
        <f t="shared" si="42"/>
        <v>64379</v>
      </c>
      <c r="AQ157" s="20"/>
      <c r="AR157" s="21">
        <v>65829</v>
      </c>
      <c r="AS157" s="21">
        <v>4438</v>
      </c>
      <c r="AT157" s="21">
        <v>114733</v>
      </c>
      <c r="AU157" s="21"/>
      <c r="AV157" s="21"/>
      <c r="AW157" s="21">
        <v>48305</v>
      </c>
      <c r="AX157" s="19">
        <f t="shared" si="43"/>
        <v>233305</v>
      </c>
      <c r="AY157" s="20"/>
      <c r="AZ157" s="21">
        <v>27583</v>
      </c>
      <c r="BA157" s="21"/>
      <c r="BB157" s="21">
        <v>5260</v>
      </c>
      <c r="BC157" s="21"/>
      <c r="BD157" s="19">
        <f t="shared" si="44"/>
        <v>32843</v>
      </c>
      <c r="BE157" s="20"/>
      <c r="BF157" s="22">
        <v>13261</v>
      </c>
      <c r="BG157" s="20"/>
      <c r="BH157" s="21"/>
      <c r="BI157" s="21"/>
      <c r="BJ157" s="21">
        <v>19072</v>
      </c>
      <c r="BK157" s="21">
        <v>1663</v>
      </c>
      <c r="BL157" s="21">
        <v>17007</v>
      </c>
      <c r="BM157" s="21"/>
      <c r="BN157" s="21"/>
      <c r="BO157" s="21"/>
      <c r="BP157" s="21"/>
      <c r="BQ157" s="21"/>
      <c r="BR157" s="21"/>
      <c r="BS157" s="21">
        <v>12565</v>
      </c>
      <c r="BT157" s="19">
        <f t="shared" si="38"/>
        <v>50307</v>
      </c>
      <c r="BU157" s="20" t="s">
        <v>12</v>
      </c>
      <c r="BV157" s="19">
        <f t="shared" si="36"/>
        <v>394095</v>
      </c>
      <c r="BW157" s="20" t="s">
        <v>12</v>
      </c>
      <c r="BX157" s="19">
        <f t="shared" si="37"/>
        <v>103150</v>
      </c>
      <c r="BY157" s="20" t="s">
        <v>12</v>
      </c>
      <c r="BZ157" s="19"/>
      <c r="CA157" s="20" t="s">
        <v>12</v>
      </c>
      <c r="CB157" s="19">
        <f t="shared" si="34"/>
        <v>411377</v>
      </c>
      <c r="CC157" s="5"/>
      <c r="CD157" s="72">
        <v>275000</v>
      </c>
      <c r="CE157" s="72">
        <v>136377</v>
      </c>
    </row>
    <row r="158" spans="1:83" x14ac:dyDescent="0.2">
      <c r="A158" s="6">
        <f t="shared" si="32"/>
        <v>1</v>
      </c>
      <c r="B158" s="6" t="s">
        <v>385</v>
      </c>
      <c r="C158" s="19"/>
      <c r="D158" s="20"/>
      <c r="E158" s="21">
        <v>158393</v>
      </c>
      <c r="F158" s="21"/>
      <c r="G158" s="21">
        <v>1945</v>
      </c>
      <c r="H158" s="21"/>
      <c r="I158" s="21"/>
      <c r="J158" s="21"/>
      <c r="K158" s="21"/>
      <c r="L158" s="21"/>
      <c r="M158" s="21">
        <v>799</v>
      </c>
      <c r="N158" s="19">
        <f t="shared" si="33"/>
        <v>161137</v>
      </c>
      <c r="O158" s="20"/>
      <c r="P158" s="21">
        <v>65052</v>
      </c>
      <c r="Q158" s="21">
        <v>7570</v>
      </c>
      <c r="R158" s="21">
        <v>33071</v>
      </c>
      <c r="S158" s="21"/>
      <c r="T158" s="21"/>
      <c r="U158" s="62">
        <f t="shared" si="39"/>
        <v>105693</v>
      </c>
      <c r="V158" s="20"/>
      <c r="W158" s="21"/>
      <c r="X158" s="21"/>
      <c r="Y158" s="21"/>
      <c r="Z158" s="21"/>
      <c r="AA158" s="21"/>
      <c r="AB158" s="19">
        <f t="shared" si="40"/>
        <v>0</v>
      </c>
      <c r="AC158" s="20"/>
      <c r="AD158" s="19">
        <f t="shared" si="35"/>
        <v>266830</v>
      </c>
      <c r="AE158" s="20"/>
      <c r="AF158" s="21"/>
      <c r="AG158" s="21"/>
      <c r="AH158" s="21"/>
      <c r="AI158" s="21"/>
      <c r="AJ158" s="19">
        <f t="shared" si="41"/>
        <v>0</v>
      </c>
      <c r="AK158" s="20"/>
      <c r="AL158" s="21"/>
      <c r="AM158" s="21"/>
      <c r="AN158" s="21"/>
      <c r="AO158" s="21"/>
      <c r="AP158" s="19">
        <f t="shared" si="42"/>
        <v>0</v>
      </c>
      <c r="AQ158" s="20"/>
      <c r="AR158" s="21"/>
      <c r="AS158" s="21"/>
      <c r="AT158" s="21">
        <v>630</v>
      </c>
      <c r="AU158" s="21">
        <v>10422</v>
      </c>
      <c r="AV158" s="21"/>
      <c r="AW158" s="21">
        <v>143147</v>
      </c>
      <c r="AX158" s="19">
        <f t="shared" si="43"/>
        <v>154199</v>
      </c>
      <c r="AY158" s="20"/>
      <c r="AZ158" s="21">
        <v>428</v>
      </c>
      <c r="BA158" s="21"/>
      <c r="BB158" s="21">
        <v>13536</v>
      </c>
      <c r="BC158" s="21"/>
      <c r="BD158" s="19">
        <f t="shared" si="44"/>
        <v>13964</v>
      </c>
      <c r="BE158" s="20"/>
      <c r="BF158" s="22">
        <v>17796</v>
      </c>
      <c r="BG158" s="20"/>
      <c r="BH158" s="21"/>
      <c r="BI158" s="21"/>
      <c r="BJ158" s="21">
        <v>29949</v>
      </c>
      <c r="BK158" s="21">
        <v>3208</v>
      </c>
      <c r="BL158" s="21">
        <v>1800</v>
      </c>
      <c r="BM158" s="21"/>
      <c r="BN158" s="21">
        <v>257</v>
      </c>
      <c r="BO158" s="21"/>
      <c r="BP158" s="21">
        <v>2754</v>
      </c>
      <c r="BQ158" s="21"/>
      <c r="BR158" s="21"/>
      <c r="BS158" s="21">
        <v>12524</v>
      </c>
      <c r="BT158" s="19">
        <f t="shared" si="38"/>
        <v>50492</v>
      </c>
      <c r="BU158" s="20" t="s">
        <v>12</v>
      </c>
      <c r="BV158" s="19">
        <f t="shared" si="36"/>
        <v>236451</v>
      </c>
      <c r="BW158" s="20" t="s">
        <v>12</v>
      </c>
      <c r="BX158" s="19">
        <f t="shared" si="37"/>
        <v>30379</v>
      </c>
      <c r="BY158" s="20" t="s">
        <v>12</v>
      </c>
      <c r="BZ158" s="19">
        <v>-30379</v>
      </c>
      <c r="CA158" s="20"/>
      <c r="CB158" s="19">
        <f t="shared" si="34"/>
        <v>0</v>
      </c>
      <c r="CC158" s="5"/>
      <c r="CD158" s="72"/>
      <c r="CE158" s="72"/>
    </row>
    <row r="159" spans="1:83" x14ac:dyDescent="0.2">
      <c r="A159" s="6">
        <f t="shared" si="32"/>
        <v>1</v>
      </c>
      <c r="B159" s="6" t="s">
        <v>386</v>
      </c>
      <c r="C159" s="19"/>
      <c r="D159" s="20"/>
      <c r="E159" s="21">
        <v>2319</v>
      </c>
      <c r="F159" s="21"/>
      <c r="G159" s="21">
        <v>5333</v>
      </c>
      <c r="H159" s="21"/>
      <c r="I159" s="21"/>
      <c r="J159" s="21">
        <v>1200</v>
      </c>
      <c r="K159" s="21">
        <v>46168</v>
      </c>
      <c r="L159" s="21"/>
      <c r="M159" s="21">
        <v>130201</v>
      </c>
      <c r="N159" s="19">
        <f t="shared" si="33"/>
        <v>185221</v>
      </c>
      <c r="O159" s="20"/>
      <c r="P159" s="21">
        <v>228982</v>
      </c>
      <c r="Q159" s="21">
        <v>40429</v>
      </c>
      <c r="R159" s="21">
        <v>230336</v>
      </c>
      <c r="S159" s="21"/>
      <c r="T159" s="21">
        <v>89533</v>
      </c>
      <c r="U159" s="62">
        <f t="shared" si="39"/>
        <v>589280</v>
      </c>
      <c r="V159" s="20"/>
      <c r="W159" s="21"/>
      <c r="X159" s="21"/>
      <c r="Y159" s="21"/>
      <c r="Z159" s="21"/>
      <c r="AA159" s="21"/>
      <c r="AB159" s="19">
        <f t="shared" si="40"/>
        <v>0</v>
      </c>
      <c r="AC159" s="20"/>
      <c r="AD159" s="19">
        <f t="shared" si="35"/>
        <v>774501</v>
      </c>
      <c r="AE159" s="20"/>
      <c r="AF159" s="21">
        <v>57089</v>
      </c>
      <c r="AG159" s="21"/>
      <c r="AH159" s="21">
        <v>1800</v>
      </c>
      <c r="AI159" s="21"/>
      <c r="AJ159" s="19">
        <f t="shared" si="41"/>
        <v>58889</v>
      </c>
      <c r="AK159" s="20"/>
      <c r="AL159" s="21">
        <v>258488</v>
      </c>
      <c r="AM159" s="21"/>
      <c r="AN159" s="21"/>
      <c r="AO159" s="21"/>
      <c r="AP159" s="19">
        <f t="shared" si="42"/>
        <v>258488</v>
      </c>
      <c r="AQ159" s="20"/>
      <c r="AR159" s="21">
        <v>17355</v>
      </c>
      <c r="AS159" s="21"/>
      <c r="AT159" s="21">
        <v>6062</v>
      </c>
      <c r="AU159" s="21"/>
      <c r="AV159" s="21"/>
      <c r="AW159" s="21">
        <v>67827</v>
      </c>
      <c r="AX159" s="19">
        <f t="shared" si="43"/>
        <v>91244</v>
      </c>
      <c r="AY159" s="20"/>
      <c r="AZ159" s="21">
        <v>59384</v>
      </c>
      <c r="BA159" s="21">
        <v>23790</v>
      </c>
      <c r="BB159" s="21">
        <v>7236</v>
      </c>
      <c r="BC159" s="21">
        <v>7224</v>
      </c>
      <c r="BD159" s="19">
        <f t="shared" si="44"/>
        <v>97634</v>
      </c>
      <c r="BE159" s="20"/>
      <c r="BF159" s="22">
        <v>27388</v>
      </c>
      <c r="BG159" s="20"/>
      <c r="BH159" s="21">
        <v>48247</v>
      </c>
      <c r="BI159" s="21"/>
      <c r="BJ159" s="21">
        <v>70604</v>
      </c>
      <c r="BK159" s="21">
        <v>9035</v>
      </c>
      <c r="BL159" s="21">
        <v>1145</v>
      </c>
      <c r="BM159" s="21"/>
      <c r="BN159" s="21"/>
      <c r="BO159" s="21"/>
      <c r="BP159" s="21"/>
      <c r="BQ159" s="21"/>
      <c r="BR159" s="21"/>
      <c r="BS159" s="21">
        <v>73137</v>
      </c>
      <c r="BT159" s="19">
        <f t="shared" si="38"/>
        <v>202168</v>
      </c>
      <c r="BU159" s="20" t="s">
        <v>12</v>
      </c>
      <c r="BV159" s="19">
        <f t="shared" si="36"/>
        <v>735811</v>
      </c>
      <c r="BW159" s="20" t="s">
        <v>12</v>
      </c>
      <c r="BX159" s="19">
        <f t="shared" si="37"/>
        <v>38690</v>
      </c>
      <c r="BY159" s="20" t="s">
        <v>12</v>
      </c>
      <c r="BZ159" s="19"/>
      <c r="CA159" s="20" t="s">
        <v>12</v>
      </c>
      <c r="CB159" s="19">
        <f t="shared" si="34"/>
        <v>38690</v>
      </c>
      <c r="CC159" s="5"/>
      <c r="CD159" s="72">
        <v>38690</v>
      </c>
      <c r="CE159" s="72"/>
    </row>
    <row r="160" spans="1:83" x14ac:dyDescent="0.2">
      <c r="A160" s="6">
        <f t="shared" si="32"/>
        <v>1</v>
      </c>
      <c r="B160" s="6" t="s">
        <v>387</v>
      </c>
      <c r="C160" s="19">
        <v>246</v>
      </c>
      <c r="D160" s="20"/>
      <c r="E160" s="21">
        <v>1608</v>
      </c>
      <c r="F160" s="21"/>
      <c r="G160" s="21"/>
      <c r="H160" s="21">
        <v>1265</v>
      </c>
      <c r="I160" s="21"/>
      <c r="J160" s="21"/>
      <c r="K160" s="21"/>
      <c r="L160" s="21"/>
      <c r="M160" s="21"/>
      <c r="N160" s="19">
        <f t="shared" si="33"/>
        <v>2873</v>
      </c>
      <c r="O160" s="20"/>
      <c r="P160" s="21">
        <v>2316</v>
      </c>
      <c r="Q160" s="21"/>
      <c r="R160" s="21"/>
      <c r="S160" s="21"/>
      <c r="T160" s="21"/>
      <c r="U160" s="62">
        <f t="shared" si="39"/>
        <v>2316</v>
      </c>
      <c r="V160" s="20"/>
      <c r="W160" s="21"/>
      <c r="X160" s="21"/>
      <c r="Y160" s="21"/>
      <c r="Z160" s="21"/>
      <c r="AA160" s="21"/>
      <c r="AB160" s="19">
        <f t="shared" si="40"/>
        <v>0</v>
      </c>
      <c r="AC160" s="20"/>
      <c r="AD160" s="19">
        <f t="shared" si="35"/>
        <v>5189</v>
      </c>
      <c r="AE160" s="20"/>
      <c r="AF160" s="21"/>
      <c r="AG160" s="21"/>
      <c r="AH160" s="21"/>
      <c r="AI160" s="21"/>
      <c r="AJ160" s="19">
        <f t="shared" si="41"/>
        <v>0</v>
      </c>
      <c r="AK160" s="20"/>
      <c r="AL160" s="21"/>
      <c r="AM160" s="21"/>
      <c r="AN160" s="21"/>
      <c r="AO160" s="21"/>
      <c r="AP160" s="19">
        <f t="shared" si="42"/>
        <v>0</v>
      </c>
      <c r="AQ160" s="20"/>
      <c r="AR160" s="21"/>
      <c r="AS160" s="21"/>
      <c r="AT160" s="21">
        <v>55</v>
      </c>
      <c r="AU160" s="21">
        <v>500</v>
      </c>
      <c r="AV160" s="21"/>
      <c r="AW160" s="21">
        <v>2540</v>
      </c>
      <c r="AX160" s="19">
        <f t="shared" si="43"/>
        <v>3095</v>
      </c>
      <c r="AY160" s="20"/>
      <c r="AZ160" s="21"/>
      <c r="BA160" s="21"/>
      <c r="BB160" s="21"/>
      <c r="BC160" s="21"/>
      <c r="BD160" s="19">
        <f t="shared" si="44"/>
        <v>0</v>
      </c>
      <c r="BE160" s="20"/>
      <c r="BF160" s="22">
        <v>600</v>
      </c>
      <c r="BG160" s="20"/>
      <c r="BH160" s="21"/>
      <c r="BI160" s="21"/>
      <c r="BJ160" s="21">
        <v>1740</v>
      </c>
      <c r="BK160" s="21"/>
      <c r="BL160" s="21"/>
      <c r="BM160" s="21"/>
      <c r="BN160" s="21"/>
      <c r="BO160" s="21"/>
      <c r="BP160" s="21"/>
      <c r="BQ160" s="21"/>
      <c r="BR160" s="21"/>
      <c r="BS160" s="21"/>
      <c r="BT160" s="19">
        <f t="shared" si="38"/>
        <v>1740</v>
      </c>
      <c r="BU160" s="20" t="s">
        <v>12</v>
      </c>
      <c r="BV160" s="19">
        <f t="shared" si="36"/>
        <v>5435</v>
      </c>
      <c r="BW160" s="20" t="s">
        <v>12</v>
      </c>
      <c r="BX160" s="19">
        <f t="shared" si="37"/>
        <v>-246</v>
      </c>
      <c r="BY160" s="20" t="s">
        <v>12</v>
      </c>
      <c r="BZ160" s="19"/>
      <c r="CA160" s="20" t="s">
        <v>12</v>
      </c>
      <c r="CB160" s="19">
        <f t="shared" si="34"/>
        <v>0</v>
      </c>
      <c r="CC160" s="5"/>
      <c r="CD160" s="72"/>
      <c r="CE160" s="72"/>
    </row>
    <row r="161" spans="1:83" x14ac:dyDescent="0.2">
      <c r="A161" s="6">
        <f t="shared" si="32"/>
        <v>1</v>
      </c>
      <c r="B161" s="6" t="s">
        <v>388</v>
      </c>
      <c r="C161" s="19">
        <v>329002</v>
      </c>
      <c r="D161" s="20"/>
      <c r="E161" s="21"/>
      <c r="F161" s="21"/>
      <c r="G161" s="21"/>
      <c r="H161" s="21"/>
      <c r="I161" s="21"/>
      <c r="J161" s="21"/>
      <c r="K161" s="21">
        <v>244770</v>
      </c>
      <c r="L161" s="84" t="s">
        <v>84</v>
      </c>
      <c r="M161" s="21">
        <v>2537239</v>
      </c>
      <c r="N161" s="19">
        <f t="shared" si="33"/>
        <v>2782009</v>
      </c>
      <c r="O161" s="20"/>
      <c r="P161" s="21">
        <v>964056</v>
      </c>
      <c r="Q161" s="21"/>
      <c r="R161" s="21"/>
      <c r="S161" s="21"/>
      <c r="T161" s="21">
        <v>-2642</v>
      </c>
      <c r="U161" s="62">
        <f t="shared" si="39"/>
        <v>961414</v>
      </c>
      <c r="V161" s="20"/>
      <c r="W161" s="21"/>
      <c r="X161" s="21"/>
      <c r="Y161" s="21"/>
      <c r="Z161" s="21"/>
      <c r="AA161" s="21">
        <v>303378</v>
      </c>
      <c r="AB161" s="19">
        <f t="shared" si="40"/>
        <v>303378</v>
      </c>
      <c r="AC161" s="20"/>
      <c r="AD161" s="19">
        <f t="shared" si="35"/>
        <v>4046801</v>
      </c>
      <c r="AE161" s="20"/>
      <c r="AF161" s="21">
        <v>1705779</v>
      </c>
      <c r="AG161" s="21">
        <v>63965</v>
      </c>
      <c r="AH161" s="21"/>
      <c r="AI161" s="21"/>
      <c r="AJ161" s="19">
        <f t="shared" si="41"/>
        <v>1769744</v>
      </c>
      <c r="AK161" s="20"/>
      <c r="AL161" s="21">
        <v>968783</v>
      </c>
      <c r="AM161" s="21"/>
      <c r="AN161" s="21"/>
      <c r="AO161" s="21"/>
      <c r="AP161" s="19">
        <f t="shared" si="42"/>
        <v>968783</v>
      </c>
      <c r="AQ161" s="20"/>
      <c r="AR161" s="21">
        <v>297629</v>
      </c>
      <c r="AS161" s="21"/>
      <c r="AT161" s="21">
        <v>19335</v>
      </c>
      <c r="AU161" s="21"/>
      <c r="AV161" s="21"/>
      <c r="AW161" s="21">
        <v>747108</v>
      </c>
      <c r="AX161" s="19">
        <f t="shared" si="43"/>
        <v>1064072</v>
      </c>
      <c r="AY161" s="20"/>
      <c r="AZ161" s="21">
        <v>67213</v>
      </c>
      <c r="BA161" s="21"/>
      <c r="BB161" s="21">
        <v>210069</v>
      </c>
      <c r="BC161" s="21"/>
      <c r="BD161" s="19">
        <f t="shared" si="44"/>
        <v>277282</v>
      </c>
      <c r="BE161" s="20"/>
      <c r="BF161" s="22">
        <v>228378</v>
      </c>
      <c r="BG161" s="20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19">
        <f t="shared" si="38"/>
        <v>0</v>
      </c>
      <c r="BU161" s="20" t="s">
        <v>12</v>
      </c>
      <c r="BV161" s="19">
        <f t="shared" si="36"/>
        <v>4308259</v>
      </c>
      <c r="BW161" s="20" t="s">
        <v>12</v>
      </c>
      <c r="BX161" s="19">
        <f t="shared" si="37"/>
        <v>-261458</v>
      </c>
      <c r="BY161" s="20" t="s">
        <v>12</v>
      </c>
      <c r="BZ161" s="19"/>
      <c r="CA161" s="20" t="s">
        <v>12</v>
      </c>
      <c r="CB161" s="19">
        <f t="shared" si="34"/>
        <v>67544</v>
      </c>
      <c r="CC161" s="5"/>
      <c r="CD161" s="72">
        <v>67544</v>
      </c>
      <c r="CE161" s="72"/>
    </row>
    <row r="162" spans="1:83" x14ac:dyDescent="0.2">
      <c r="A162" s="6">
        <f t="shared" si="32"/>
        <v>1</v>
      </c>
      <c r="B162" s="6" t="s">
        <v>389</v>
      </c>
      <c r="C162" s="19">
        <v>18953</v>
      </c>
      <c r="D162" s="20"/>
      <c r="E162" s="21">
        <v>11080</v>
      </c>
      <c r="F162" s="21"/>
      <c r="G162" s="21">
        <v>669</v>
      </c>
      <c r="H162" s="21"/>
      <c r="I162" s="21"/>
      <c r="J162" s="21"/>
      <c r="K162" s="21">
        <v>11012</v>
      </c>
      <c r="L162" s="21"/>
      <c r="M162" s="21">
        <v>1347</v>
      </c>
      <c r="N162" s="19">
        <f t="shared" si="33"/>
        <v>24108</v>
      </c>
      <c r="O162" s="20"/>
      <c r="P162" s="21">
        <v>13898</v>
      </c>
      <c r="Q162" s="21">
        <v>2654</v>
      </c>
      <c r="R162" s="21"/>
      <c r="S162" s="21"/>
      <c r="T162" s="21"/>
      <c r="U162" s="62">
        <f t="shared" si="39"/>
        <v>16552</v>
      </c>
      <c r="V162" s="20"/>
      <c r="W162" s="21"/>
      <c r="X162" s="21"/>
      <c r="Y162" s="21"/>
      <c r="Z162" s="21"/>
      <c r="AA162" s="21"/>
      <c r="AB162" s="19">
        <f t="shared" si="40"/>
        <v>0</v>
      </c>
      <c r="AC162" s="20"/>
      <c r="AD162" s="19">
        <f t="shared" si="35"/>
        <v>40660</v>
      </c>
      <c r="AE162" s="20"/>
      <c r="AF162" s="21"/>
      <c r="AG162" s="21"/>
      <c r="AH162" s="21"/>
      <c r="AI162" s="21"/>
      <c r="AJ162" s="19">
        <f t="shared" si="41"/>
        <v>0</v>
      </c>
      <c r="AK162" s="20"/>
      <c r="AL162" s="21"/>
      <c r="AM162" s="21"/>
      <c r="AN162" s="21"/>
      <c r="AO162" s="21"/>
      <c r="AP162" s="19">
        <f t="shared" si="42"/>
        <v>0</v>
      </c>
      <c r="AQ162" s="20"/>
      <c r="AR162" s="21">
        <v>8185</v>
      </c>
      <c r="AS162" s="21">
        <v>100</v>
      </c>
      <c r="AT162" s="21">
        <v>1502</v>
      </c>
      <c r="AU162" s="21"/>
      <c r="AV162" s="21"/>
      <c r="AW162" s="21"/>
      <c r="AX162" s="19">
        <f t="shared" si="43"/>
        <v>9787</v>
      </c>
      <c r="AY162" s="20"/>
      <c r="AZ162" s="21"/>
      <c r="BA162" s="21"/>
      <c r="BB162" s="21">
        <v>3147</v>
      </c>
      <c r="BC162" s="21">
        <v>4285</v>
      </c>
      <c r="BD162" s="19">
        <f t="shared" si="44"/>
        <v>7432</v>
      </c>
      <c r="BE162" s="20"/>
      <c r="BF162" s="22">
        <v>3652</v>
      </c>
      <c r="BG162" s="20"/>
      <c r="BH162" s="21"/>
      <c r="BI162" s="21"/>
      <c r="BJ162" s="21">
        <v>6271</v>
      </c>
      <c r="BK162" s="21">
        <v>500</v>
      </c>
      <c r="BL162" s="21"/>
      <c r="BM162" s="21"/>
      <c r="BN162" s="21"/>
      <c r="BO162" s="21"/>
      <c r="BP162" s="21"/>
      <c r="BQ162" s="21"/>
      <c r="BR162" s="21"/>
      <c r="BS162" s="21">
        <v>303</v>
      </c>
      <c r="BT162" s="19">
        <f t="shared" si="38"/>
        <v>7074</v>
      </c>
      <c r="BU162" s="20" t="s">
        <v>12</v>
      </c>
      <c r="BV162" s="19">
        <f t="shared" si="36"/>
        <v>27945</v>
      </c>
      <c r="BW162" s="20" t="s">
        <v>12</v>
      </c>
      <c r="BX162" s="19">
        <f t="shared" si="37"/>
        <v>12715</v>
      </c>
      <c r="BY162" s="20" t="s">
        <v>12</v>
      </c>
      <c r="BZ162" s="19"/>
      <c r="CA162" s="20" t="s">
        <v>12</v>
      </c>
      <c r="CB162" s="19">
        <f t="shared" si="34"/>
        <v>31668</v>
      </c>
      <c r="CC162" s="5"/>
      <c r="CD162" s="72">
        <v>25000</v>
      </c>
      <c r="CE162" s="72">
        <v>6668</v>
      </c>
    </row>
    <row r="163" spans="1:83" x14ac:dyDescent="0.2">
      <c r="A163" s="6">
        <f t="shared" si="32"/>
        <v>1</v>
      </c>
      <c r="B163" s="6" t="s">
        <v>390</v>
      </c>
      <c r="C163" s="19">
        <v>0</v>
      </c>
      <c r="D163" s="20"/>
      <c r="E163" s="21">
        <v>43644</v>
      </c>
      <c r="F163" s="21"/>
      <c r="G163" s="21"/>
      <c r="H163" s="21">
        <v>12250</v>
      </c>
      <c r="I163" s="21"/>
      <c r="J163" s="21"/>
      <c r="K163" s="21"/>
      <c r="L163" s="21"/>
      <c r="M163" s="21">
        <v>101065</v>
      </c>
      <c r="N163" s="19">
        <f t="shared" si="33"/>
        <v>156959</v>
      </c>
      <c r="O163" s="20"/>
      <c r="P163" s="21">
        <v>117317</v>
      </c>
      <c r="Q163" s="21">
        <v>3734</v>
      </c>
      <c r="R163" s="21"/>
      <c r="S163" s="21"/>
      <c r="T163" s="21"/>
      <c r="U163" s="62">
        <f t="shared" si="39"/>
        <v>121051</v>
      </c>
      <c r="V163" s="20"/>
      <c r="W163" s="21"/>
      <c r="X163" s="21"/>
      <c r="Y163" s="21"/>
      <c r="Z163" s="21"/>
      <c r="AA163" s="21"/>
      <c r="AB163" s="19">
        <f t="shared" si="40"/>
        <v>0</v>
      </c>
      <c r="AC163" s="20"/>
      <c r="AD163" s="19">
        <f t="shared" si="35"/>
        <v>278010</v>
      </c>
      <c r="AE163" s="20"/>
      <c r="AF163" s="21"/>
      <c r="AG163" s="21"/>
      <c r="AH163" s="21"/>
      <c r="AI163" s="21">
        <v>1654</v>
      </c>
      <c r="AJ163" s="19">
        <f t="shared" si="41"/>
        <v>1654</v>
      </c>
      <c r="AK163" s="20"/>
      <c r="AL163" s="21"/>
      <c r="AM163" s="21"/>
      <c r="AN163" s="21"/>
      <c r="AO163" s="21"/>
      <c r="AP163" s="19">
        <f t="shared" si="42"/>
        <v>0</v>
      </c>
      <c r="AQ163" s="20"/>
      <c r="AR163" s="21">
        <v>50950</v>
      </c>
      <c r="AS163" s="21"/>
      <c r="AT163" s="21">
        <v>32243</v>
      </c>
      <c r="AU163" s="21"/>
      <c r="AV163" s="21"/>
      <c r="AW163" s="21">
        <v>137575</v>
      </c>
      <c r="AX163" s="19">
        <f t="shared" si="43"/>
        <v>220768</v>
      </c>
      <c r="AY163" s="20"/>
      <c r="AZ163" s="21"/>
      <c r="BA163" s="21"/>
      <c r="BB163" s="21">
        <v>17760</v>
      </c>
      <c r="BC163" s="21">
        <v>4023</v>
      </c>
      <c r="BD163" s="19">
        <f t="shared" si="44"/>
        <v>21783</v>
      </c>
      <c r="BE163" s="20"/>
      <c r="BF163" s="22"/>
      <c r="BG163" s="20"/>
      <c r="BH163" s="21"/>
      <c r="BI163" s="21"/>
      <c r="BJ163" s="21">
        <v>29912</v>
      </c>
      <c r="BK163" s="21"/>
      <c r="BL163" s="21"/>
      <c r="BM163" s="21"/>
      <c r="BN163" s="21"/>
      <c r="BO163" s="21"/>
      <c r="BP163" s="21"/>
      <c r="BQ163" s="21"/>
      <c r="BR163" s="21"/>
      <c r="BS163" s="21"/>
      <c r="BT163" s="19">
        <f t="shared" si="38"/>
        <v>29912</v>
      </c>
      <c r="BU163" s="20" t="s">
        <v>12</v>
      </c>
      <c r="BV163" s="19">
        <f t="shared" si="36"/>
        <v>274117</v>
      </c>
      <c r="BW163" s="20" t="s">
        <v>12</v>
      </c>
      <c r="BX163" s="19">
        <f t="shared" si="37"/>
        <v>3893</v>
      </c>
      <c r="BY163" s="20" t="s">
        <v>12</v>
      </c>
      <c r="BZ163" s="19"/>
      <c r="CA163" s="20" t="s">
        <v>12</v>
      </c>
      <c r="CB163" s="19">
        <f t="shared" si="34"/>
        <v>3893</v>
      </c>
      <c r="CC163" s="5"/>
      <c r="CD163" s="72"/>
      <c r="CE163" s="72"/>
    </row>
    <row r="164" spans="1:83" x14ac:dyDescent="0.2">
      <c r="A164" s="6">
        <f t="shared" si="32"/>
        <v>1</v>
      </c>
      <c r="B164" s="6" t="s">
        <v>391</v>
      </c>
      <c r="C164" s="19">
        <v>279</v>
      </c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19">
        <f t="shared" si="33"/>
        <v>0</v>
      </c>
      <c r="O164" s="20"/>
      <c r="P164" s="21">
        <v>14032</v>
      </c>
      <c r="Q164" s="21"/>
      <c r="R164" s="21"/>
      <c r="S164" s="21"/>
      <c r="T164" s="21"/>
      <c r="U164" s="62">
        <f t="shared" si="39"/>
        <v>14032</v>
      </c>
      <c r="V164" s="20"/>
      <c r="W164" s="21"/>
      <c r="X164" s="21"/>
      <c r="Y164" s="21"/>
      <c r="Z164" s="21"/>
      <c r="AA164" s="21"/>
      <c r="AB164" s="19">
        <f t="shared" si="40"/>
        <v>0</v>
      </c>
      <c r="AC164" s="20"/>
      <c r="AD164" s="19">
        <f t="shared" si="35"/>
        <v>14032</v>
      </c>
      <c r="AE164" s="20"/>
      <c r="AF164" s="21"/>
      <c r="AG164" s="21"/>
      <c r="AH164" s="21"/>
      <c r="AI164" s="21"/>
      <c r="AJ164" s="19">
        <f t="shared" si="41"/>
        <v>0</v>
      </c>
      <c r="AK164" s="20"/>
      <c r="AL164" s="21"/>
      <c r="AM164" s="21"/>
      <c r="AN164" s="21"/>
      <c r="AO164" s="21"/>
      <c r="AP164" s="19">
        <f t="shared" si="42"/>
        <v>0</v>
      </c>
      <c r="AQ164" s="20"/>
      <c r="AR164" s="21"/>
      <c r="AS164" s="21"/>
      <c r="AT164" s="21">
        <v>105</v>
      </c>
      <c r="AU164" s="21"/>
      <c r="AV164" s="21"/>
      <c r="AW164" s="21">
        <v>3726</v>
      </c>
      <c r="AX164" s="19">
        <f t="shared" si="43"/>
        <v>3831</v>
      </c>
      <c r="AY164" s="20"/>
      <c r="AZ164" s="21"/>
      <c r="BA164" s="21"/>
      <c r="BB164" s="21"/>
      <c r="BC164" s="21"/>
      <c r="BD164" s="19">
        <f t="shared" si="44"/>
        <v>0</v>
      </c>
      <c r="BE164" s="20"/>
      <c r="BF164" s="22">
        <v>73</v>
      </c>
      <c r="BG164" s="20"/>
      <c r="BH164" s="21"/>
      <c r="BI164" s="21"/>
      <c r="BJ164" s="21">
        <v>8467</v>
      </c>
      <c r="BK164" s="21"/>
      <c r="BL164" s="21"/>
      <c r="BM164" s="21"/>
      <c r="BN164" s="21"/>
      <c r="BO164" s="21"/>
      <c r="BP164" s="21"/>
      <c r="BQ164" s="21"/>
      <c r="BR164" s="21"/>
      <c r="BS164" s="21"/>
      <c r="BT164" s="19">
        <f t="shared" si="38"/>
        <v>8467</v>
      </c>
      <c r="BU164" s="20" t="s">
        <v>12</v>
      </c>
      <c r="BV164" s="19">
        <f t="shared" si="36"/>
        <v>12371</v>
      </c>
      <c r="BW164" s="20" t="s">
        <v>12</v>
      </c>
      <c r="BX164" s="19">
        <f t="shared" si="37"/>
        <v>1661</v>
      </c>
      <c r="BY164" s="20" t="s">
        <v>12</v>
      </c>
      <c r="BZ164" s="19"/>
      <c r="CA164" s="20" t="s">
        <v>12</v>
      </c>
      <c r="CB164" s="19">
        <f t="shared" si="34"/>
        <v>1940</v>
      </c>
      <c r="CC164" s="5"/>
      <c r="CD164" s="72"/>
      <c r="CE164" s="72"/>
    </row>
    <row r="165" spans="1:83" x14ac:dyDescent="0.2">
      <c r="A165" s="6">
        <f t="shared" si="32"/>
        <v>1</v>
      </c>
      <c r="B165" s="6" t="s">
        <v>392</v>
      </c>
      <c r="C165" s="19">
        <v>111880</v>
      </c>
      <c r="D165" s="20"/>
      <c r="E165" s="21">
        <v>16528</v>
      </c>
      <c r="F165" s="21"/>
      <c r="G165" s="21">
        <v>465</v>
      </c>
      <c r="H165" s="21"/>
      <c r="I165" s="21"/>
      <c r="J165" s="21"/>
      <c r="K165" s="21"/>
      <c r="L165" s="21"/>
      <c r="M165" s="21">
        <v>11172</v>
      </c>
      <c r="N165" s="19">
        <f t="shared" si="33"/>
        <v>28165</v>
      </c>
      <c r="O165" s="20"/>
      <c r="P165" s="21">
        <v>19194</v>
      </c>
      <c r="Q165" s="21"/>
      <c r="R165" s="21"/>
      <c r="S165" s="21"/>
      <c r="T165" s="21"/>
      <c r="U165" s="62">
        <f t="shared" si="39"/>
        <v>19194</v>
      </c>
      <c r="V165" s="20"/>
      <c r="W165" s="21"/>
      <c r="X165" s="21"/>
      <c r="Y165" s="21"/>
      <c r="Z165" s="21"/>
      <c r="AA165" s="21"/>
      <c r="AB165" s="19">
        <f t="shared" si="40"/>
        <v>0</v>
      </c>
      <c r="AC165" s="20"/>
      <c r="AD165" s="19">
        <f t="shared" si="35"/>
        <v>47359</v>
      </c>
      <c r="AE165" s="20"/>
      <c r="AF165" s="21"/>
      <c r="AG165" s="21"/>
      <c r="AH165" s="21"/>
      <c r="AI165" s="21"/>
      <c r="AJ165" s="19">
        <f t="shared" si="41"/>
        <v>0</v>
      </c>
      <c r="AK165" s="20"/>
      <c r="AL165" s="21"/>
      <c r="AM165" s="21"/>
      <c r="AN165" s="21">
        <v>11017</v>
      </c>
      <c r="AO165" s="21"/>
      <c r="AP165" s="19">
        <f t="shared" si="42"/>
        <v>11017</v>
      </c>
      <c r="AQ165" s="20"/>
      <c r="AR165" s="21"/>
      <c r="AS165" s="21">
        <v>10691</v>
      </c>
      <c r="AT165" s="21">
        <v>2569</v>
      </c>
      <c r="AU165" s="21"/>
      <c r="AV165" s="21"/>
      <c r="AW165" s="21">
        <v>4024</v>
      </c>
      <c r="AX165" s="19">
        <f t="shared" si="43"/>
        <v>17284</v>
      </c>
      <c r="AY165" s="20"/>
      <c r="AZ165" s="21"/>
      <c r="BA165" s="21"/>
      <c r="BB165" s="21">
        <v>3619</v>
      </c>
      <c r="BC165" s="21"/>
      <c r="BD165" s="19">
        <f t="shared" si="44"/>
        <v>3619</v>
      </c>
      <c r="BE165" s="20"/>
      <c r="BF165" s="22">
        <v>8106</v>
      </c>
      <c r="BG165" s="20"/>
      <c r="BH165" s="21"/>
      <c r="BI165" s="21"/>
      <c r="BJ165" s="21">
        <v>5222</v>
      </c>
      <c r="BK165" s="21"/>
      <c r="BL165" s="21">
        <v>1000</v>
      </c>
      <c r="BM165" s="21"/>
      <c r="BN165" s="21"/>
      <c r="BO165" s="21"/>
      <c r="BP165" s="21"/>
      <c r="BQ165" s="21"/>
      <c r="BR165" s="21"/>
      <c r="BS165" s="21"/>
      <c r="BT165" s="19">
        <f t="shared" si="38"/>
        <v>6222</v>
      </c>
      <c r="BU165" s="20" t="s">
        <v>12</v>
      </c>
      <c r="BV165" s="19">
        <f t="shared" si="36"/>
        <v>46248</v>
      </c>
      <c r="BW165" s="20" t="s">
        <v>12</v>
      </c>
      <c r="BX165" s="19">
        <f t="shared" si="37"/>
        <v>1111</v>
      </c>
      <c r="BY165" s="20" t="s">
        <v>12</v>
      </c>
      <c r="BZ165" s="19"/>
      <c r="CA165" s="20" t="s">
        <v>12</v>
      </c>
      <c r="CB165" s="19">
        <f t="shared" si="34"/>
        <v>112991</v>
      </c>
      <c r="CC165" s="5"/>
      <c r="CD165" s="72"/>
      <c r="CE165" s="72"/>
    </row>
    <row r="166" spans="1:83" x14ac:dyDescent="0.2">
      <c r="A166" s="6">
        <f t="shared" si="32"/>
        <v>1</v>
      </c>
      <c r="B166" s="6" t="s">
        <v>393</v>
      </c>
      <c r="C166" s="19"/>
      <c r="D166" s="20"/>
      <c r="E166" s="21"/>
      <c r="F166" s="21"/>
      <c r="G166" s="21"/>
      <c r="H166" s="21"/>
      <c r="I166" s="21"/>
      <c r="J166" s="21"/>
      <c r="K166" s="21"/>
      <c r="L166" s="21"/>
      <c r="M166" s="21">
        <v>816</v>
      </c>
      <c r="N166" s="19">
        <f t="shared" si="33"/>
        <v>816</v>
      </c>
      <c r="O166" s="20"/>
      <c r="P166" s="21">
        <v>22044</v>
      </c>
      <c r="Q166" s="21"/>
      <c r="R166" s="21"/>
      <c r="S166" s="21"/>
      <c r="T166" s="21"/>
      <c r="U166" s="62">
        <f t="shared" si="39"/>
        <v>22044</v>
      </c>
      <c r="V166" s="20"/>
      <c r="W166" s="21"/>
      <c r="X166" s="21"/>
      <c r="Y166" s="21"/>
      <c r="Z166" s="21"/>
      <c r="AA166" s="21"/>
      <c r="AB166" s="19">
        <f t="shared" si="40"/>
        <v>0</v>
      </c>
      <c r="AC166" s="20"/>
      <c r="AD166" s="19">
        <f t="shared" si="35"/>
        <v>22860</v>
      </c>
      <c r="AE166" s="20"/>
      <c r="AF166" s="21"/>
      <c r="AG166" s="21"/>
      <c r="AH166" s="21"/>
      <c r="AI166" s="21"/>
      <c r="AJ166" s="19">
        <f t="shared" si="41"/>
        <v>0</v>
      </c>
      <c r="AK166" s="20"/>
      <c r="AL166" s="21"/>
      <c r="AM166" s="21"/>
      <c r="AN166" s="21"/>
      <c r="AO166" s="21">
        <v>12269</v>
      </c>
      <c r="AP166" s="19">
        <f t="shared" si="42"/>
        <v>12269</v>
      </c>
      <c r="AQ166" s="20"/>
      <c r="AR166" s="21"/>
      <c r="AS166" s="21"/>
      <c r="AT166" s="21"/>
      <c r="AU166" s="21"/>
      <c r="AV166" s="21"/>
      <c r="AW166" s="21"/>
      <c r="AX166" s="19">
        <f t="shared" si="43"/>
        <v>0</v>
      </c>
      <c r="AY166" s="20"/>
      <c r="AZ166" s="21"/>
      <c r="BA166" s="21"/>
      <c r="BB166" s="21"/>
      <c r="BC166" s="21"/>
      <c r="BD166" s="19">
        <f t="shared" si="44"/>
        <v>0</v>
      </c>
      <c r="BE166" s="20"/>
      <c r="BF166" s="22"/>
      <c r="BG166" s="20"/>
      <c r="BH166" s="21"/>
      <c r="BI166" s="21"/>
      <c r="BJ166" s="21">
        <v>10591</v>
      </c>
      <c r="BK166" s="21"/>
      <c r="BL166" s="21"/>
      <c r="BM166" s="21"/>
      <c r="BN166" s="21"/>
      <c r="BO166" s="21"/>
      <c r="BP166" s="21"/>
      <c r="BQ166" s="21"/>
      <c r="BR166" s="21"/>
      <c r="BS166" s="21"/>
      <c r="BT166" s="19">
        <f t="shared" si="38"/>
        <v>10591</v>
      </c>
      <c r="BU166" s="20" t="s">
        <v>12</v>
      </c>
      <c r="BV166" s="19">
        <f t="shared" si="36"/>
        <v>22860</v>
      </c>
      <c r="BW166" s="20" t="s">
        <v>12</v>
      </c>
      <c r="BX166" s="19">
        <f t="shared" si="37"/>
        <v>0</v>
      </c>
      <c r="BY166" s="20" t="s">
        <v>12</v>
      </c>
      <c r="BZ166" s="19"/>
      <c r="CA166" s="20" t="s">
        <v>12</v>
      </c>
      <c r="CB166" s="19">
        <f t="shared" si="34"/>
        <v>0</v>
      </c>
      <c r="CC166" s="5"/>
      <c r="CD166" s="72"/>
      <c r="CE166" s="72"/>
    </row>
    <row r="167" spans="1:83" x14ac:dyDescent="0.2">
      <c r="A167" s="6">
        <f t="shared" si="32"/>
        <v>1</v>
      </c>
      <c r="B167" s="6" t="s">
        <v>394</v>
      </c>
      <c r="C167" s="19">
        <v>0</v>
      </c>
      <c r="D167" s="20"/>
      <c r="E167" s="21"/>
      <c r="F167" s="21"/>
      <c r="G167" s="21"/>
      <c r="H167" s="21">
        <v>11500</v>
      </c>
      <c r="I167" s="21"/>
      <c r="J167" s="21"/>
      <c r="K167" s="21"/>
      <c r="L167" s="21"/>
      <c r="M167" s="21">
        <v>4885</v>
      </c>
      <c r="N167" s="19">
        <f t="shared" si="33"/>
        <v>16385</v>
      </c>
      <c r="O167" s="20"/>
      <c r="P167" s="21">
        <v>10507</v>
      </c>
      <c r="Q167" s="21"/>
      <c r="R167" s="21"/>
      <c r="S167" s="21">
        <v>49000</v>
      </c>
      <c r="T167" s="21"/>
      <c r="U167" s="62">
        <f t="shared" si="39"/>
        <v>59507</v>
      </c>
      <c r="V167" s="20"/>
      <c r="W167" s="21"/>
      <c r="X167" s="21"/>
      <c r="Y167" s="21"/>
      <c r="Z167" s="21"/>
      <c r="AA167" s="21"/>
      <c r="AB167" s="19">
        <f t="shared" si="40"/>
        <v>0</v>
      </c>
      <c r="AC167" s="20"/>
      <c r="AD167" s="19">
        <f t="shared" si="35"/>
        <v>75892</v>
      </c>
      <c r="AE167" s="20"/>
      <c r="AF167" s="21"/>
      <c r="AG167" s="21"/>
      <c r="AH167" s="21"/>
      <c r="AI167" s="21"/>
      <c r="AJ167" s="19">
        <f t="shared" si="41"/>
        <v>0</v>
      </c>
      <c r="AK167" s="20"/>
      <c r="AL167" s="21"/>
      <c r="AM167" s="21"/>
      <c r="AN167" s="21"/>
      <c r="AO167" s="21"/>
      <c r="AP167" s="19">
        <f t="shared" si="42"/>
        <v>0</v>
      </c>
      <c r="AQ167" s="20"/>
      <c r="AR167" s="21"/>
      <c r="AS167" s="21"/>
      <c r="AT167" s="21"/>
      <c r="AU167" s="21"/>
      <c r="AV167" s="21"/>
      <c r="AW167" s="21">
        <v>1183</v>
      </c>
      <c r="AX167" s="19">
        <f t="shared" si="43"/>
        <v>1183</v>
      </c>
      <c r="AY167" s="20"/>
      <c r="AZ167" s="21"/>
      <c r="BA167" s="21">
        <v>150</v>
      </c>
      <c r="BB167" s="21">
        <v>993</v>
      </c>
      <c r="BC167" s="21">
        <v>1007</v>
      </c>
      <c r="BD167" s="19">
        <f>(SUM(AZ167:BC167))</f>
        <v>2150</v>
      </c>
      <c r="BE167" s="20"/>
      <c r="BF167" s="22">
        <v>8863</v>
      </c>
      <c r="BG167" s="20"/>
      <c r="BH167" s="21"/>
      <c r="BI167" s="21"/>
      <c r="BJ167" s="21">
        <v>3407</v>
      </c>
      <c r="BK167" s="21">
        <v>1777</v>
      </c>
      <c r="BL167" s="21"/>
      <c r="BM167" s="21"/>
      <c r="BN167" s="21"/>
      <c r="BO167" s="21"/>
      <c r="BP167" s="21"/>
      <c r="BQ167" s="21"/>
      <c r="BR167" s="21"/>
      <c r="BS167" s="21"/>
      <c r="BT167" s="19">
        <f t="shared" si="38"/>
        <v>5184</v>
      </c>
      <c r="BU167" s="20" t="s">
        <v>12</v>
      </c>
      <c r="BV167" s="19">
        <f t="shared" si="36"/>
        <v>17380</v>
      </c>
      <c r="BW167" s="20" t="s">
        <v>12</v>
      </c>
      <c r="BX167" s="19">
        <f t="shared" si="37"/>
        <v>58512</v>
      </c>
      <c r="BY167" s="20" t="s">
        <v>12</v>
      </c>
      <c r="BZ167" s="19"/>
      <c r="CA167" s="20" t="s">
        <v>12</v>
      </c>
      <c r="CB167" s="19">
        <f t="shared" si="34"/>
        <v>58512</v>
      </c>
      <c r="CC167" s="5"/>
      <c r="CD167" s="72">
        <v>49000</v>
      </c>
      <c r="CE167" s="72"/>
    </row>
    <row r="168" spans="1:83" x14ac:dyDescent="0.2">
      <c r="A168" s="6">
        <f t="shared" si="32"/>
        <v>1</v>
      </c>
      <c r="B168" s="6" t="s">
        <v>395</v>
      </c>
      <c r="C168" s="19">
        <v>0</v>
      </c>
      <c r="D168" s="20"/>
      <c r="E168" s="21"/>
      <c r="F168" s="21"/>
      <c r="G168" s="21"/>
      <c r="H168" s="21"/>
      <c r="I168" s="21"/>
      <c r="J168" s="21"/>
      <c r="K168" s="21"/>
      <c r="L168" s="21">
        <v>15687</v>
      </c>
      <c r="M168" s="21">
        <v>65000</v>
      </c>
      <c r="N168" s="19">
        <f t="shared" si="33"/>
        <v>80687</v>
      </c>
      <c r="O168" s="20"/>
      <c r="P168" s="21">
        <v>170603</v>
      </c>
      <c r="Q168" s="21">
        <v>99219</v>
      </c>
      <c r="R168" s="21">
        <v>127195</v>
      </c>
      <c r="S168" s="21"/>
      <c r="T168" s="21"/>
      <c r="U168" s="62">
        <f t="shared" si="39"/>
        <v>397017</v>
      </c>
      <c r="V168" s="20"/>
      <c r="W168" s="21"/>
      <c r="X168" s="21"/>
      <c r="Y168" s="21">
        <v>256</v>
      </c>
      <c r="Z168" s="21"/>
      <c r="AA168" s="21"/>
      <c r="AB168" s="19">
        <f t="shared" si="40"/>
        <v>256</v>
      </c>
      <c r="AC168" s="20"/>
      <c r="AD168" s="19">
        <f t="shared" si="35"/>
        <v>477960</v>
      </c>
      <c r="AE168" s="20"/>
      <c r="AF168" s="21"/>
      <c r="AG168" s="21"/>
      <c r="AH168" s="21"/>
      <c r="AI168" s="21"/>
      <c r="AJ168" s="19">
        <f t="shared" si="41"/>
        <v>0</v>
      </c>
      <c r="AK168" s="20"/>
      <c r="AL168" s="21">
        <v>93500</v>
      </c>
      <c r="AM168" s="21"/>
      <c r="AN168" s="21"/>
      <c r="AO168" s="21"/>
      <c r="AP168" s="19">
        <f t="shared" si="42"/>
        <v>93500</v>
      </c>
      <c r="AQ168" s="20"/>
      <c r="AR168" s="21">
        <v>130103</v>
      </c>
      <c r="AS168" s="21">
        <v>3805</v>
      </c>
      <c r="AT168" s="21">
        <v>36418</v>
      </c>
      <c r="AU168" s="21"/>
      <c r="AV168" s="21"/>
      <c r="AW168" s="21">
        <v>41372</v>
      </c>
      <c r="AX168" s="19">
        <f t="shared" si="43"/>
        <v>211698</v>
      </c>
      <c r="AY168" s="20"/>
      <c r="AZ168" s="21"/>
      <c r="BA168" s="21"/>
      <c r="BB168" s="21">
        <v>18546</v>
      </c>
      <c r="BC168" s="21"/>
      <c r="BD168" s="19">
        <f t="shared" si="44"/>
        <v>18546</v>
      </c>
      <c r="BE168" s="20"/>
      <c r="BF168" s="22">
        <v>78773</v>
      </c>
      <c r="BG168" s="20"/>
      <c r="BH168" s="21"/>
      <c r="BI168" s="21"/>
      <c r="BJ168" s="21"/>
      <c r="BK168" s="21"/>
      <c r="BL168" s="21">
        <v>1475</v>
      </c>
      <c r="BM168" s="21"/>
      <c r="BN168" s="21"/>
      <c r="BO168" s="21"/>
      <c r="BP168" s="21"/>
      <c r="BQ168" s="21"/>
      <c r="BR168" s="21"/>
      <c r="BS168" s="21"/>
      <c r="BT168" s="19">
        <f t="shared" si="38"/>
        <v>1475</v>
      </c>
      <c r="BU168" s="20" t="s">
        <v>12</v>
      </c>
      <c r="BV168" s="19">
        <f t="shared" si="36"/>
        <v>403992</v>
      </c>
      <c r="BW168" s="20" t="s">
        <v>12</v>
      </c>
      <c r="BX168" s="19">
        <f t="shared" si="37"/>
        <v>73968</v>
      </c>
      <c r="BY168" s="20" t="s">
        <v>12</v>
      </c>
      <c r="BZ168" s="19"/>
      <c r="CA168" s="20" t="s">
        <v>12</v>
      </c>
      <c r="CB168" s="19">
        <f t="shared" si="34"/>
        <v>73968</v>
      </c>
      <c r="CC168" s="5"/>
      <c r="CD168" s="72">
        <v>65000</v>
      </c>
      <c r="CE168" s="72"/>
    </row>
    <row r="169" spans="1:83" x14ac:dyDescent="0.2">
      <c r="A169" s="6">
        <f t="shared" si="32"/>
        <v>1</v>
      </c>
      <c r="B169" s="6" t="s">
        <v>396</v>
      </c>
      <c r="C169" s="19">
        <v>33690</v>
      </c>
      <c r="D169" s="20"/>
      <c r="E169" s="21">
        <v>196052</v>
      </c>
      <c r="F169" s="21"/>
      <c r="G169" s="21">
        <v>52</v>
      </c>
      <c r="H169" s="21">
        <v>57279</v>
      </c>
      <c r="I169" s="21"/>
      <c r="J169" s="21"/>
      <c r="K169" s="21"/>
      <c r="L169" s="21"/>
      <c r="M169" s="21">
        <v>303</v>
      </c>
      <c r="N169" s="19">
        <f t="shared" si="33"/>
        <v>253686</v>
      </c>
      <c r="O169" s="20"/>
      <c r="P169" s="21">
        <v>102114</v>
      </c>
      <c r="Q169" s="21"/>
      <c r="R169" s="21"/>
      <c r="S169" s="21"/>
      <c r="T169" s="21">
        <v>1000000</v>
      </c>
      <c r="U169" s="62">
        <f t="shared" si="39"/>
        <v>1102114</v>
      </c>
      <c r="V169" s="20"/>
      <c r="W169" s="21"/>
      <c r="X169" s="21"/>
      <c r="Y169" s="21"/>
      <c r="Z169" s="21"/>
      <c r="AA169" s="21"/>
      <c r="AB169" s="19">
        <f t="shared" si="40"/>
        <v>0</v>
      </c>
      <c r="AC169" s="20"/>
      <c r="AD169" s="19">
        <f t="shared" si="35"/>
        <v>1355800</v>
      </c>
      <c r="AE169" s="20"/>
      <c r="AF169" s="21"/>
      <c r="AG169" s="21">
        <v>1000000</v>
      </c>
      <c r="AH169" s="21"/>
      <c r="AI169" s="21"/>
      <c r="AJ169" s="19">
        <f t="shared" si="41"/>
        <v>1000000</v>
      </c>
      <c r="AK169" s="20"/>
      <c r="AL169" s="21"/>
      <c r="AM169" s="21"/>
      <c r="AN169" s="21"/>
      <c r="AO169" s="21"/>
      <c r="AP169" s="19">
        <f t="shared" si="42"/>
        <v>0</v>
      </c>
      <c r="AQ169" s="20"/>
      <c r="AR169" s="21">
        <v>72516</v>
      </c>
      <c r="AS169" s="21"/>
      <c r="AT169" s="21">
        <v>8163</v>
      </c>
      <c r="AU169" s="21"/>
      <c r="AV169" s="21"/>
      <c r="AW169" s="21"/>
      <c r="AX169" s="19">
        <f t="shared" si="43"/>
        <v>80679</v>
      </c>
      <c r="AY169" s="20"/>
      <c r="AZ169" s="21">
        <v>74500</v>
      </c>
      <c r="BA169" s="21">
        <v>6754</v>
      </c>
      <c r="BB169" s="21">
        <v>15306</v>
      </c>
      <c r="BC169" s="21"/>
      <c r="BD169" s="19">
        <f>(SUM(AZ169:BC169))</f>
        <v>96560</v>
      </c>
      <c r="BE169" s="20"/>
      <c r="BF169" s="22">
        <v>189808</v>
      </c>
      <c r="BG169" s="20"/>
      <c r="BH169" s="21"/>
      <c r="BI169" s="21"/>
      <c r="BJ169" s="21">
        <v>20418</v>
      </c>
      <c r="BK169" s="21">
        <v>2025</v>
      </c>
      <c r="BL169" s="21"/>
      <c r="BM169" s="21"/>
      <c r="BN169" s="21"/>
      <c r="BO169" s="21"/>
      <c r="BP169" s="21"/>
      <c r="BQ169" s="21"/>
      <c r="BR169" s="21"/>
      <c r="BS169" s="21"/>
      <c r="BT169" s="19">
        <f t="shared" si="38"/>
        <v>22443</v>
      </c>
      <c r="BU169" s="20" t="s">
        <v>12</v>
      </c>
      <c r="BV169" s="19">
        <f t="shared" si="36"/>
        <v>1389490</v>
      </c>
      <c r="BW169" s="20" t="s">
        <v>12</v>
      </c>
      <c r="BX169" s="19">
        <f t="shared" si="37"/>
        <v>-33690</v>
      </c>
      <c r="BY169" s="20" t="s">
        <v>12</v>
      </c>
      <c r="BZ169" s="19"/>
      <c r="CA169" s="20" t="s">
        <v>12</v>
      </c>
      <c r="CB169" s="19">
        <f t="shared" si="34"/>
        <v>0</v>
      </c>
      <c r="CC169" s="5"/>
      <c r="CD169" s="72"/>
      <c r="CE169" s="72"/>
    </row>
    <row r="170" spans="1:83" x14ac:dyDescent="0.2">
      <c r="A170" s="6">
        <f t="shared" si="32"/>
        <v>1</v>
      </c>
      <c r="B170" s="6" t="s">
        <v>397</v>
      </c>
      <c r="C170" s="19">
        <v>100000</v>
      </c>
      <c r="D170" s="20"/>
      <c r="E170" s="21"/>
      <c r="F170" s="21"/>
      <c r="G170" s="21">
        <v>1265</v>
      </c>
      <c r="H170" s="21">
        <v>636581</v>
      </c>
      <c r="I170" s="21"/>
      <c r="J170" s="21"/>
      <c r="K170" s="21">
        <v>30957</v>
      </c>
      <c r="L170" s="21"/>
      <c r="M170" s="21">
        <v>1262169</v>
      </c>
      <c r="N170" s="19">
        <f t="shared" si="33"/>
        <v>1930972</v>
      </c>
      <c r="O170" s="20"/>
      <c r="P170" s="21">
        <v>281711</v>
      </c>
      <c r="Q170" s="21">
        <v>16242</v>
      </c>
      <c r="R170" s="21">
        <v>35216</v>
      </c>
      <c r="S170" s="21"/>
      <c r="T170" s="21"/>
      <c r="U170" s="62">
        <f t="shared" si="39"/>
        <v>333169</v>
      </c>
      <c r="V170" s="20"/>
      <c r="W170" s="21"/>
      <c r="X170" s="21"/>
      <c r="Y170" s="21"/>
      <c r="Z170" s="21">
        <v>54935</v>
      </c>
      <c r="AA170" s="21">
        <v>103028</v>
      </c>
      <c r="AB170" s="19">
        <f t="shared" si="40"/>
        <v>157963</v>
      </c>
      <c r="AC170" s="20"/>
      <c r="AD170" s="19">
        <f t="shared" si="35"/>
        <v>2422104</v>
      </c>
      <c r="AE170" s="20"/>
      <c r="AF170" s="21">
        <v>232063</v>
      </c>
      <c r="AG170" s="21"/>
      <c r="AH170" s="21"/>
      <c r="AI170" s="21"/>
      <c r="AJ170" s="19">
        <f t="shared" si="41"/>
        <v>232063</v>
      </c>
      <c r="AK170" s="20"/>
      <c r="AL170" s="21">
        <v>144309</v>
      </c>
      <c r="AM170" s="21">
        <v>45000</v>
      </c>
      <c r="AN170" s="21"/>
      <c r="AO170" s="21">
        <v>22406</v>
      </c>
      <c r="AP170" s="19">
        <f t="shared" si="42"/>
        <v>211715</v>
      </c>
      <c r="AQ170" s="20"/>
      <c r="AR170" s="21">
        <v>32017</v>
      </c>
      <c r="AS170" s="21">
        <v>80767</v>
      </c>
      <c r="AT170" s="21">
        <v>88594</v>
      </c>
      <c r="AU170" s="21"/>
      <c r="AV170" s="21"/>
      <c r="AW170" s="21">
        <v>245451</v>
      </c>
      <c r="AX170" s="19">
        <f t="shared" si="43"/>
        <v>446829</v>
      </c>
      <c r="AY170" s="20"/>
      <c r="AZ170" s="21"/>
      <c r="BA170" s="21">
        <v>248001</v>
      </c>
      <c r="BB170" s="21">
        <v>57348</v>
      </c>
      <c r="BC170" s="21">
        <v>27668</v>
      </c>
      <c r="BD170" s="19">
        <f>(SUM(AZ170:BC170))</f>
        <v>333017</v>
      </c>
      <c r="BE170" s="20"/>
      <c r="BF170" s="22">
        <v>406355</v>
      </c>
      <c r="BG170" s="20"/>
      <c r="BH170" s="21">
        <v>158295</v>
      </c>
      <c r="BI170" s="21"/>
      <c r="BJ170" s="21">
        <v>145002</v>
      </c>
      <c r="BK170" s="21">
        <v>12000</v>
      </c>
      <c r="BL170" s="21">
        <v>84286</v>
      </c>
      <c r="BM170" s="21"/>
      <c r="BN170" s="21"/>
      <c r="BO170" s="21">
        <v>49723</v>
      </c>
      <c r="BP170" s="21"/>
      <c r="BQ170" s="21"/>
      <c r="BR170" s="21"/>
      <c r="BS170" s="21">
        <v>160010</v>
      </c>
      <c r="BT170" s="19">
        <f t="shared" si="38"/>
        <v>609316</v>
      </c>
      <c r="BU170" s="20" t="s">
        <v>12</v>
      </c>
      <c r="BV170" s="19">
        <f t="shared" si="36"/>
        <v>2239295</v>
      </c>
      <c r="BW170" s="20" t="s">
        <v>12</v>
      </c>
      <c r="BX170" s="19">
        <f t="shared" si="37"/>
        <v>182809</v>
      </c>
      <c r="BY170" s="20" t="s">
        <v>12</v>
      </c>
      <c r="BZ170" s="19"/>
      <c r="CA170" s="20" t="s">
        <v>12</v>
      </c>
      <c r="CB170" s="19">
        <f t="shared" si="34"/>
        <v>282809</v>
      </c>
      <c r="CC170" s="5"/>
      <c r="CD170" s="72">
        <v>282809</v>
      </c>
      <c r="CE170" s="72"/>
    </row>
    <row r="171" spans="1:83" x14ac:dyDescent="0.2">
      <c r="A171" s="6">
        <f t="shared" si="32"/>
        <v>1</v>
      </c>
      <c r="B171" s="6" t="s">
        <v>398</v>
      </c>
      <c r="C171" s="19">
        <v>895690</v>
      </c>
      <c r="D171" s="20"/>
      <c r="E171" s="21">
        <v>69310</v>
      </c>
      <c r="F171" s="21">
        <v>3369</v>
      </c>
      <c r="G171" s="21"/>
      <c r="H171" s="21"/>
      <c r="I171" s="21"/>
      <c r="J171" s="21"/>
      <c r="K171" s="21"/>
      <c r="L171" s="21"/>
      <c r="M171" s="21">
        <v>109010</v>
      </c>
      <c r="N171" s="19">
        <f t="shared" si="33"/>
        <v>181689</v>
      </c>
      <c r="O171" s="20"/>
      <c r="P171" s="21">
        <v>142908</v>
      </c>
      <c r="Q171" s="21">
        <v>15912</v>
      </c>
      <c r="R171" s="21"/>
      <c r="S171" s="21"/>
      <c r="T171" s="21"/>
      <c r="U171" s="62">
        <f t="shared" si="39"/>
        <v>158820</v>
      </c>
      <c r="V171" s="20"/>
      <c r="W171" s="21"/>
      <c r="X171" s="21"/>
      <c r="Y171" s="21"/>
      <c r="Z171" s="21"/>
      <c r="AA171" s="21"/>
      <c r="AB171" s="19">
        <f t="shared" si="40"/>
        <v>0</v>
      </c>
      <c r="AC171" s="20"/>
      <c r="AD171" s="19">
        <f t="shared" si="35"/>
        <v>340509</v>
      </c>
      <c r="AE171" s="20"/>
      <c r="AF171" s="21"/>
      <c r="AG171" s="21"/>
      <c r="AH171" s="21"/>
      <c r="AI171" s="21"/>
      <c r="AJ171" s="19">
        <f t="shared" si="41"/>
        <v>0</v>
      </c>
      <c r="AK171" s="20"/>
      <c r="AL171" s="21"/>
      <c r="AM171" s="21"/>
      <c r="AN171" s="21"/>
      <c r="AO171" s="21"/>
      <c r="AP171" s="19">
        <f t="shared" si="42"/>
        <v>0</v>
      </c>
      <c r="AQ171" s="20"/>
      <c r="AR171" s="21">
        <v>22037</v>
      </c>
      <c r="AS171" s="21"/>
      <c r="AT171" s="21">
        <v>29248</v>
      </c>
      <c r="AU171" s="21"/>
      <c r="AV171" s="21"/>
      <c r="AW171" s="21">
        <v>124282</v>
      </c>
      <c r="AX171" s="19">
        <f t="shared" si="43"/>
        <v>175567</v>
      </c>
      <c r="AY171" s="20"/>
      <c r="AZ171" s="21"/>
      <c r="BA171" s="21">
        <v>22000</v>
      </c>
      <c r="BB171" s="21">
        <v>14871</v>
      </c>
      <c r="BC171" s="21">
        <v>2995</v>
      </c>
      <c r="BD171" s="19">
        <f t="shared" si="44"/>
        <v>39866</v>
      </c>
      <c r="BE171" s="20"/>
      <c r="BF171" s="22">
        <v>47888</v>
      </c>
      <c r="BG171" s="20"/>
      <c r="BH171" s="21"/>
      <c r="BI171" s="21"/>
      <c r="BJ171" s="21">
        <v>19907</v>
      </c>
      <c r="BK171" s="21"/>
      <c r="BL171" s="21">
        <v>1500</v>
      </c>
      <c r="BM171" s="21"/>
      <c r="BN171" s="21"/>
      <c r="BO171" s="21"/>
      <c r="BP171" s="21"/>
      <c r="BQ171" s="21"/>
      <c r="BR171" s="21"/>
      <c r="BS171" s="21">
        <v>11372</v>
      </c>
      <c r="BT171" s="19">
        <f t="shared" si="38"/>
        <v>32779</v>
      </c>
      <c r="BU171" s="20" t="s">
        <v>12</v>
      </c>
      <c r="BV171" s="19">
        <f t="shared" si="36"/>
        <v>296100</v>
      </c>
      <c r="BW171" s="20" t="s">
        <v>12</v>
      </c>
      <c r="BX171" s="19">
        <f t="shared" si="37"/>
        <v>44409</v>
      </c>
      <c r="BY171" s="20" t="s">
        <v>12</v>
      </c>
      <c r="BZ171" s="19"/>
      <c r="CA171" s="20" t="s">
        <v>12</v>
      </c>
      <c r="CB171" s="19">
        <f t="shared" si="34"/>
        <v>940099</v>
      </c>
      <c r="CC171" s="5"/>
      <c r="CD171" s="72">
        <v>615239</v>
      </c>
      <c r="CE171" s="72">
        <v>324860</v>
      </c>
    </row>
    <row r="172" spans="1:83" x14ac:dyDescent="0.2">
      <c r="A172" s="6">
        <f t="shared" si="32"/>
        <v>1</v>
      </c>
      <c r="B172" s="6" t="s">
        <v>399</v>
      </c>
      <c r="C172" s="19">
        <v>227633.92000000001</v>
      </c>
      <c r="D172" s="20"/>
      <c r="E172" s="21">
        <v>85583.14</v>
      </c>
      <c r="F172" s="21">
        <v>176.25</v>
      </c>
      <c r="G172" s="21">
        <v>350.74</v>
      </c>
      <c r="H172" s="21"/>
      <c r="I172" s="21"/>
      <c r="J172" s="21"/>
      <c r="K172" s="21">
        <v>1341.75</v>
      </c>
      <c r="L172" s="21">
        <v>26675.53</v>
      </c>
      <c r="M172" s="21"/>
      <c r="N172" s="19">
        <f t="shared" si="33"/>
        <v>114127.41</v>
      </c>
      <c r="O172" s="20"/>
      <c r="P172" s="21">
        <v>53337.95</v>
      </c>
      <c r="Q172" s="21">
        <v>23169.11</v>
      </c>
      <c r="R172" s="21"/>
      <c r="S172" s="21"/>
      <c r="T172" s="21"/>
      <c r="U172" s="62">
        <f t="shared" si="39"/>
        <v>76507.06</v>
      </c>
      <c r="V172" s="20"/>
      <c r="W172" s="21"/>
      <c r="X172" s="21">
        <v>30444.52</v>
      </c>
      <c r="Y172" s="21"/>
      <c r="Z172" s="21"/>
      <c r="AA172" s="21"/>
      <c r="AB172" s="19">
        <f t="shared" si="40"/>
        <v>30444.52</v>
      </c>
      <c r="AC172" s="20"/>
      <c r="AD172" s="19">
        <f t="shared" si="35"/>
        <v>221078.99</v>
      </c>
      <c r="AE172" s="20"/>
      <c r="AF172" s="21"/>
      <c r="AG172" s="21"/>
      <c r="AH172" s="21"/>
      <c r="AI172" s="21"/>
      <c r="AJ172" s="19">
        <f t="shared" si="41"/>
        <v>0</v>
      </c>
      <c r="AK172" s="20"/>
      <c r="AL172" s="21">
        <v>745.35</v>
      </c>
      <c r="AM172" s="21"/>
      <c r="AN172" s="21"/>
      <c r="AO172" s="21">
        <v>8172.43</v>
      </c>
      <c r="AP172" s="19">
        <f t="shared" si="42"/>
        <v>8917.7800000000007</v>
      </c>
      <c r="AQ172" s="20"/>
      <c r="AR172" s="21">
        <v>20000</v>
      </c>
      <c r="AS172" s="21">
        <v>5601.96</v>
      </c>
      <c r="AT172" s="21">
        <v>3105.41</v>
      </c>
      <c r="AU172" s="21">
        <v>1000</v>
      </c>
      <c r="AV172" s="21">
        <v>389.82</v>
      </c>
      <c r="AW172" s="21">
        <v>73255.34</v>
      </c>
      <c r="AX172" s="19">
        <f>(SUM(AR172:AW172))</f>
        <v>103352.53</v>
      </c>
      <c r="AY172" s="20"/>
      <c r="AZ172" s="21">
        <v>7000</v>
      </c>
      <c r="BA172" s="21"/>
      <c r="BB172" s="21">
        <v>7913.02</v>
      </c>
      <c r="BC172" s="21"/>
      <c r="BD172" s="19">
        <f t="shared" si="44"/>
        <v>14913.02</v>
      </c>
      <c r="BE172" s="20"/>
      <c r="BF172" s="22">
        <v>10000</v>
      </c>
      <c r="BG172" s="20"/>
      <c r="BH172" s="21"/>
      <c r="BI172" s="21"/>
      <c r="BJ172" s="21">
        <v>16612.240000000002</v>
      </c>
      <c r="BK172" s="21">
        <v>7461.04</v>
      </c>
      <c r="BL172" s="21">
        <v>33413.9</v>
      </c>
      <c r="BM172" s="21"/>
      <c r="BN172" s="21"/>
      <c r="BO172" s="21"/>
      <c r="BP172" s="21"/>
      <c r="BQ172" s="21"/>
      <c r="BR172" s="21"/>
      <c r="BS172" s="21">
        <v>2795</v>
      </c>
      <c r="BT172" s="19">
        <f t="shared" si="38"/>
        <v>60282.180000000008</v>
      </c>
      <c r="BU172" s="20" t="s">
        <v>12</v>
      </c>
      <c r="BV172" s="19">
        <f t="shared" si="36"/>
        <v>197465.51</v>
      </c>
      <c r="BW172" s="20" t="s">
        <v>12</v>
      </c>
      <c r="BX172" s="19">
        <f t="shared" si="37"/>
        <v>23613.479999999981</v>
      </c>
      <c r="BY172" s="20" t="s">
        <v>12</v>
      </c>
      <c r="BZ172" s="19">
        <v>-18895.310000000001</v>
      </c>
      <c r="CA172" s="20"/>
      <c r="CB172" s="19">
        <f t="shared" si="34"/>
        <v>232352.09</v>
      </c>
      <c r="CC172" s="5"/>
      <c r="CD172" s="72">
        <v>149750</v>
      </c>
      <c r="CE172" s="72">
        <v>82602.09</v>
      </c>
    </row>
    <row r="173" spans="1:83" x14ac:dyDescent="0.2">
      <c r="A173" s="6">
        <f t="shared" si="32"/>
        <v>1</v>
      </c>
      <c r="B173" s="6" t="s">
        <v>400</v>
      </c>
      <c r="C173" s="19">
        <v>0</v>
      </c>
      <c r="D173" s="20"/>
      <c r="E173" s="21"/>
      <c r="F173" s="21"/>
      <c r="G173" s="21"/>
      <c r="H173" s="21">
        <v>46372</v>
      </c>
      <c r="I173" s="21"/>
      <c r="J173" s="21"/>
      <c r="K173" s="21"/>
      <c r="L173" s="21"/>
      <c r="M173" s="21"/>
      <c r="N173" s="19">
        <f t="shared" si="33"/>
        <v>46372</v>
      </c>
      <c r="O173" s="20"/>
      <c r="P173" s="21">
        <v>20075</v>
      </c>
      <c r="Q173" s="21"/>
      <c r="R173" s="21"/>
      <c r="S173" s="21"/>
      <c r="T173" s="21"/>
      <c r="U173" s="62">
        <f t="shared" si="39"/>
        <v>20075</v>
      </c>
      <c r="V173" s="20"/>
      <c r="W173" s="21"/>
      <c r="X173" s="21"/>
      <c r="Y173" s="21"/>
      <c r="Z173" s="21"/>
      <c r="AA173" s="21"/>
      <c r="AB173" s="19">
        <f t="shared" si="40"/>
        <v>0</v>
      </c>
      <c r="AC173" s="20"/>
      <c r="AD173" s="19">
        <f t="shared" si="35"/>
        <v>66447</v>
      </c>
      <c r="AE173" s="20"/>
      <c r="AF173" s="21"/>
      <c r="AG173" s="21"/>
      <c r="AH173" s="21"/>
      <c r="AI173" s="21"/>
      <c r="AJ173" s="19">
        <f t="shared" si="41"/>
        <v>0</v>
      </c>
      <c r="AK173" s="20"/>
      <c r="AL173" s="21"/>
      <c r="AM173" s="21"/>
      <c r="AN173" s="21"/>
      <c r="AO173" s="21"/>
      <c r="AP173" s="19">
        <f t="shared" si="42"/>
        <v>0</v>
      </c>
      <c r="AQ173" s="20"/>
      <c r="AR173" s="21"/>
      <c r="AS173" s="21">
        <v>1064</v>
      </c>
      <c r="AT173" s="21"/>
      <c r="AU173" s="21"/>
      <c r="AV173" s="21"/>
      <c r="AW173" s="21">
        <v>22464</v>
      </c>
      <c r="AX173" s="19">
        <f t="shared" si="43"/>
        <v>23528</v>
      </c>
      <c r="AY173" s="20"/>
      <c r="AZ173" s="21">
        <v>2500</v>
      </c>
      <c r="BA173" s="21">
        <v>1882</v>
      </c>
      <c r="BB173" s="21">
        <v>4981</v>
      </c>
      <c r="BC173" s="21"/>
      <c r="BD173" s="19">
        <f t="shared" si="44"/>
        <v>9363</v>
      </c>
      <c r="BE173" s="20"/>
      <c r="BF173" s="22"/>
      <c r="BG173" s="20"/>
      <c r="BH173" s="21"/>
      <c r="BI173" s="21"/>
      <c r="BJ173" s="21">
        <v>12143</v>
      </c>
      <c r="BK173" s="21"/>
      <c r="BL173" s="21"/>
      <c r="BM173" s="21"/>
      <c r="BN173" s="21"/>
      <c r="BO173" s="21"/>
      <c r="BP173" s="21"/>
      <c r="BQ173" s="21"/>
      <c r="BR173" s="21"/>
      <c r="BS173" s="21"/>
      <c r="BT173" s="19">
        <f t="shared" si="38"/>
        <v>12143</v>
      </c>
      <c r="BU173" s="20" t="s">
        <v>12</v>
      </c>
      <c r="BV173" s="19">
        <f t="shared" si="36"/>
        <v>45034</v>
      </c>
      <c r="BW173" s="20" t="s">
        <v>12</v>
      </c>
      <c r="BX173" s="19">
        <f t="shared" si="37"/>
        <v>21413</v>
      </c>
      <c r="BY173" s="20" t="s">
        <v>12</v>
      </c>
      <c r="BZ173" s="19"/>
      <c r="CA173" s="20" t="s">
        <v>12</v>
      </c>
      <c r="CB173" s="19">
        <f t="shared" si="34"/>
        <v>21413</v>
      </c>
      <c r="CC173" s="5"/>
      <c r="CD173" s="72"/>
      <c r="CE173" s="72"/>
    </row>
    <row r="174" spans="1:83" x14ac:dyDescent="0.2">
      <c r="A174" s="6">
        <f t="shared" si="32"/>
        <v>1</v>
      </c>
      <c r="B174" s="6" t="s">
        <v>548</v>
      </c>
      <c r="C174" s="19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19">
        <f t="shared" si="33"/>
        <v>0</v>
      </c>
      <c r="O174" s="20"/>
      <c r="P174" s="21">
        <v>1107.81</v>
      </c>
      <c r="Q174" s="21"/>
      <c r="R174" s="21"/>
      <c r="S174" s="21"/>
      <c r="T174" s="21"/>
      <c r="U174" s="62">
        <f t="shared" si="39"/>
        <v>1107.81</v>
      </c>
      <c r="V174" s="20"/>
      <c r="W174" s="21"/>
      <c r="X174" s="21"/>
      <c r="Y174" s="21"/>
      <c r="Z174" s="21"/>
      <c r="AA174" s="21"/>
      <c r="AB174" s="19">
        <f t="shared" si="40"/>
        <v>0</v>
      </c>
      <c r="AC174" s="20"/>
      <c r="AD174" s="19">
        <f t="shared" ref="AD174:AD201" si="45">(+AB174+U174+N174)</f>
        <v>1107.81</v>
      </c>
      <c r="AE174" s="20"/>
      <c r="AF174" s="21"/>
      <c r="AG174" s="21"/>
      <c r="AH174" s="21"/>
      <c r="AI174" s="21"/>
      <c r="AJ174" s="19">
        <f t="shared" si="41"/>
        <v>0</v>
      </c>
      <c r="AK174" s="20"/>
      <c r="AL174" s="21"/>
      <c r="AM174" s="21"/>
      <c r="AN174" s="21"/>
      <c r="AO174" s="21"/>
      <c r="AP174" s="19">
        <f t="shared" si="42"/>
        <v>0</v>
      </c>
      <c r="AQ174" s="20"/>
      <c r="AR174" s="21"/>
      <c r="AS174" s="21"/>
      <c r="AT174" s="21">
        <v>1107.81</v>
      </c>
      <c r="AU174" s="21"/>
      <c r="AV174" s="21"/>
      <c r="AW174" s="21"/>
      <c r="AX174" s="19">
        <f t="shared" si="43"/>
        <v>1107.81</v>
      </c>
      <c r="AY174" s="20"/>
      <c r="AZ174" s="21"/>
      <c r="BA174" s="21"/>
      <c r="BB174" s="21"/>
      <c r="BC174" s="21"/>
      <c r="BD174" s="19">
        <f t="shared" si="44"/>
        <v>0</v>
      </c>
      <c r="BE174" s="20"/>
      <c r="BF174" s="22"/>
      <c r="BG174" s="20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19">
        <f t="shared" si="38"/>
        <v>0</v>
      </c>
      <c r="BU174" s="20"/>
      <c r="BV174" s="19">
        <f t="shared" si="36"/>
        <v>1107.81</v>
      </c>
      <c r="BW174" s="20"/>
      <c r="BX174" s="19">
        <f>((+AB174+U174+N174)-BV174)</f>
        <v>0</v>
      </c>
      <c r="BY174" s="20" t="s">
        <v>12</v>
      </c>
      <c r="BZ174" s="19"/>
      <c r="CA174" s="20" t="s">
        <v>12</v>
      </c>
      <c r="CB174" s="19">
        <f t="shared" si="34"/>
        <v>0</v>
      </c>
      <c r="CC174" s="5"/>
      <c r="CD174" s="72"/>
      <c r="CE174" s="72"/>
    </row>
    <row r="175" spans="1:83" x14ac:dyDescent="0.2">
      <c r="A175" s="6">
        <f t="shared" si="32"/>
        <v>1</v>
      </c>
      <c r="B175" s="6" t="s">
        <v>401</v>
      </c>
      <c r="C175" s="19">
        <v>159759</v>
      </c>
      <c r="D175" s="20"/>
      <c r="E175" s="21">
        <v>135088</v>
      </c>
      <c r="F175" s="21"/>
      <c r="G175" s="21">
        <v>4810</v>
      </c>
      <c r="H175" s="21"/>
      <c r="I175" s="21"/>
      <c r="J175" s="21"/>
      <c r="K175" s="21"/>
      <c r="L175" s="21"/>
      <c r="M175" s="21">
        <v>159982</v>
      </c>
      <c r="N175" s="19">
        <f t="shared" si="33"/>
        <v>299880</v>
      </c>
      <c r="O175" s="20"/>
      <c r="P175" s="21">
        <v>103127</v>
      </c>
      <c r="Q175" s="21">
        <v>19790</v>
      </c>
      <c r="R175" s="21"/>
      <c r="S175" s="21"/>
      <c r="T175" s="21"/>
      <c r="U175" s="62">
        <f t="shared" si="39"/>
        <v>122917</v>
      </c>
      <c r="V175" s="20"/>
      <c r="W175" s="21"/>
      <c r="X175" s="21"/>
      <c r="Y175" s="21"/>
      <c r="Z175" s="21"/>
      <c r="AA175" s="21">
        <v>45426</v>
      </c>
      <c r="AB175" s="19">
        <f t="shared" si="40"/>
        <v>45426</v>
      </c>
      <c r="AC175" s="20"/>
      <c r="AD175" s="19">
        <f t="shared" si="45"/>
        <v>468223</v>
      </c>
      <c r="AE175" s="20"/>
      <c r="AF175" s="21"/>
      <c r="AG175" s="21"/>
      <c r="AH175" s="21"/>
      <c r="AI175" s="21"/>
      <c r="AJ175" s="19">
        <f t="shared" si="41"/>
        <v>0</v>
      </c>
      <c r="AK175" s="20"/>
      <c r="AL175" s="21">
        <v>22349</v>
      </c>
      <c r="AM175" s="21">
        <v>4059</v>
      </c>
      <c r="AN175" s="21"/>
      <c r="AO175" s="21"/>
      <c r="AP175" s="19">
        <f t="shared" si="42"/>
        <v>26408</v>
      </c>
      <c r="AQ175" s="20"/>
      <c r="AR175" s="21">
        <v>52925</v>
      </c>
      <c r="AS175" s="21">
        <v>27542</v>
      </c>
      <c r="AT175" s="21">
        <v>27189</v>
      </c>
      <c r="AU175" s="21">
        <v>13771</v>
      </c>
      <c r="AV175" s="21"/>
      <c r="AW175" s="21"/>
      <c r="AX175" s="19">
        <f t="shared" si="43"/>
        <v>121427</v>
      </c>
      <c r="AY175" s="20"/>
      <c r="AZ175" s="21">
        <v>21500</v>
      </c>
      <c r="BA175" s="21">
        <v>20399</v>
      </c>
      <c r="BB175" s="21"/>
      <c r="BC175" s="21"/>
      <c r="BD175" s="19">
        <f t="shared" si="44"/>
        <v>41899</v>
      </c>
      <c r="BE175" s="20"/>
      <c r="BF175" s="22">
        <v>13772</v>
      </c>
      <c r="BG175" s="20"/>
      <c r="BH175" s="21"/>
      <c r="BI175" s="21"/>
      <c r="BJ175" s="21"/>
      <c r="BK175" s="21">
        <v>1333</v>
      </c>
      <c r="BL175" s="21">
        <v>63010</v>
      </c>
      <c r="BM175" s="21"/>
      <c r="BN175" s="21"/>
      <c r="BO175" s="21"/>
      <c r="BP175" s="21"/>
      <c r="BQ175" s="21"/>
      <c r="BR175" s="21"/>
      <c r="BS175" s="21">
        <v>3590</v>
      </c>
      <c r="BT175" s="19">
        <f t="shared" si="38"/>
        <v>67933</v>
      </c>
      <c r="BU175" s="20" t="s">
        <v>12</v>
      </c>
      <c r="BV175" s="19">
        <f t="shared" ref="BV175:BV201" si="46">(+BT175+BF175+BD175+AX175+AP175+AJ175)</f>
        <v>271439</v>
      </c>
      <c r="BW175" s="20" t="s">
        <v>12</v>
      </c>
      <c r="BX175" s="19">
        <f t="shared" ref="BX175:BX201" si="47">((+AB175+U175+N175)-BV175)</f>
        <v>196784</v>
      </c>
      <c r="BY175" s="20" t="s">
        <v>12</v>
      </c>
      <c r="BZ175" s="19">
        <v>46957</v>
      </c>
      <c r="CA175" s="20" t="s">
        <v>12</v>
      </c>
      <c r="CB175" s="19">
        <f t="shared" si="34"/>
        <v>403500</v>
      </c>
      <c r="CC175" s="5"/>
      <c r="CD175" s="72">
        <v>294782</v>
      </c>
      <c r="CE175" s="72">
        <v>33718</v>
      </c>
    </row>
    <row r="176" spans="1:83" x14ac:dyDescent="0.2">
      <c r="A176" s="6">
        <f t="shared" si="32"/>
        <v>1</v>
      </c>
      <c r="B176" s="6" t="s">
        <v>402</v>
      </c>
      <c r="C176" s="19">
        <v>9220</v>
      </c>
      <c r="D176" s="20"/>
      <c r="E176" s="21">
        <v>20394</v>
      </c>
      <c r="F176" s="21"/>
      <c r="G176" s="21"/>
      <c r="H176" s="21">
        <v>9595</v>
      </c>
      <c r="I176" s="21"/>
      <c r="J176" s="21"/>
      <c r="K176" s="21">
        <v>3550</v>
      </c>
      <c r="L176" s="21"/>
      <c r="M176" s="21">
        <v>54166</v>
      </c>
      <c r="N176" s="19">
        <f t="shared" si="33"/>
        <v>87705</v>
      </c>
      <c r="O176" s="20"/>
      <c r="P176" s="21">
        <v>58076</v>
      </c>
      <c r="Q176" s="21"/>
      <c r="R176" s="21"/>
      <c r="S176" s="21">
        <v>90081</v>
      </c>
      <c r="T176" s="21"/>
      <c r="U176" s="62">
        <f t="shared" si="39"/>
        <v>148157</v>
      </c>
      <c r="V176" s="20"/>
      <c r="W176" s="21"/>
      <c r="X176" s="21"/>
      <c r="Y176" s="21"/>
      <c r="Z176" s="21"/>
      <c r="AA176" s="21"/>
      <c r="AB176" s="19">
        <f t="shared" si="40"/>
        <v>0</v>
      </c>
      <c r="AC176" s="20"/>
      <c r="AD176" s="19">
        <f t="shared" si="45"/>
        <v>235862</v>
      </c>
      <c r="AE176" s="20"/>
      <c r="AF176" s="21"/>
      <c r="AG176" s="21"/>
      <c r="AH176" s="21"/>
      <c r="AI176" s="21"/>
      <c r="AJ176" s="19">
        <f t="shared" si="41"/>
        <v>0</v>
      </c>
      <c r="AK176" s="20"/>
      <c r="AL176" s="21"/>
      <c r="AM176" s="21"/>
      <c r="AN176" s="21"/>
      <c r="AO176" s="21"/>
      <c r="AP176" s="19">
        <f t="shared" si="42"/>
        <v>0</v>
      </c>
      <c r="AQ176" s="20"/>
      <c r="AR176" s="21">
        <v>36000</v>
      </c>
      <c r="AS176" s="21">
        <v>22308</v>
      </c>
      <c r="AT176" s="21">
        <v>9889</v>
      </c>
      <c r="AU176" s="21">
        <v>10100</v>
      </c>
      <c r="AV176" s="21"/>
      <c r="AW176" s="21">
        <v>95902</v>
      </c>
      <c r="AX176" s="19">
        <f t="shared" si="43"/>
        <v>174199</v>
      </c>
      <c r="AY176" s="20"/>
      <c r="AZ176" s="21">
        <v>2625</v>
      </c>
      <c r="BA176" s="21">
        <v>4349</v>
      </c>
      <c r="BB176" s="21">
        <v>11028</v>
      </c>
      <c r="BC176" s="21"/>
      <c r="BD176" s="19">
        <f t="shared" si="44"/>
        <v>18002</v>
      </c>
      <c r="BE176" s="20"/>
      <c r="BF176" s="22">
        <v>6974</v>
      </c>
      <c r="BG176" s="20"/>
      <c r="BH176" s="21"/>
      <c r="BI176" s="21"/>
      <c r="BJ176" s="21">
        <v>29900</v>
      </c>
      <c r="BK176" s="21">
        <v>3294</v>
      </c>
      <c r="BL176" s="21">
        <v>12713</v>
      </c>
      <c r="BM176" s="21"/>
      <c r="BN176" s="21"/>
      <c r="BO176" s="21"/>
      <c r="BP176" s="21"/>
      <c r="BQ176" s="21"/>
      <c r="BR176" s="21"/>
      <c r="BS176" s="21"/>
      <c r="BT176" s="19">
        <f t="shared" si="38"/>
        <v>45907</v>
      </c>
      <c r="BU176" s="20" t="s">
        <v>12</v>
      </c>
      <c r="BV176" s="19">
        <f t="shared" si="46"/>
        <v>245082</v>
      </c>
      <c r="BW176" s="20" t="s">
        <v>12</v>
      </c>
      <c r="BX176" s="19">
        <f t="shared" si="47"/>
        <v>-9220</v>
      </c>
      <c r="BY176" s="20" t="s">
        <v>12</v>
      </c>
      <c r="BZ176" s="19"/>
      <c r="CA176" s="20" t="s">
        <v>12</v>
      </c>
      <c r="CB176" s="19">
        <f t="shared" si="34"/>
        <v>0</v>
      </c>
      <c r="CC176" s="5"/>
      <c r="CD176" s="72"/>
      <c r="CE176" s="72"/>
    </row>
    <row r="177" spans="1:83" x14ac:dyDescent="0.2">
      <c r="A177" s="6">
        <f t="shared" si="32"/>
        <v>1</v>
      </c>
      <c r="B177" s="6" t="s">
        <v>403</v>
      </c>
      <c r="C177" s="19"/>
      <c r="D177" s="20"/>
      <c r="E177" s="21"/>
      <c r="F177" s="21"/>
      <c r="G177" s="21"/>
      <c r="H177" s="21">
        <v>204682</v>
      </c>
      <c r="I177" s="21"/>
      <c r="J177" s="21"/>
      <c r="K177" s="21"/>
      <c r="L177" s="21"/>
      <c r="M177" s="21">
        <v>40356</v>
      </c>
      <c r="N177" s="19">
        <f t="shared" si="33"/>
        <v>245038</v>
      </c>
      <c r="O177" s="20"/>
      <c r="P177" s="21">
        <v>115198</v>
      </c>
      <c r="Q177" s="21"/>
      <c r="R177" s="21"/>
      <c r="S177" s="21"/>
      <c r="T177" s="21"/>
      <c r="U177" s="62">
        <f t="shared" si="39"/>
        <v>115198</v>
      </c>
      <c r="V177" s="20"/>
      <c r="W177" s="21"/>
      <c r="X177" s="21"/>
      <c r="Y177" s="21"/>
      <c r="Z177" s="21"/>
      <c r="AA177" s="21">
        <v>57996</v>
      </c>
      <c r="AB177" s="19">
        <f t="shared" si="40"/>
        <v>57996</v>
      </c>
      <c r="AC177" s="20"/>
      <c r="AD177" s="19">
        <f t="shared" si="45"/>
        <v>418232</v>
      </c>
      <c r="AE177" s="20"/>
      <c r="AF177" s="21"/>
      <c r="AG177" s="21"/>
      <c r="AH177" s="21"/>
      <c r="AI177" s="21"/>
      <c r="AJ177" s="19">
        <f t="shared" si="41"/>
        <v>0</v>
      </c>
      <c r="AK177" s="20"/>
      <c r="AL177" s="21">
        <v>2874</v>
      </c>
      <c r="AM177" s="21"/>
      <c r="AN177" s="21"/>
      <c r="AO177" s="21">
        <v>2276</v>
      </c>
      <c r="AP177" s="19">
        <f t="shared" si="42"/>
        <v>5150</v>
      </c>
      <c r="AQ177" s="20"/>
      <c r="AR177" s="21">
        <v>46333</v>
      </c>
      <c r="AS177" s="21">
        <v>3930</v>
      </c>
      <c r="AT177" s="21"/>
      <c r="AU177" s="21"/>
      <c r="AV177" s="21"/>
      <c r="AW177" s="21">
        <v>75190</v>
      </c>
      <c r="AX177" s="19">
        <f t="shared" si="43"/>
        <v>125453</v>
      </c>
      <c r="AY177" s="20"/>
      <c r="AZ177" s="21">
        <v>17500</v>
      </c>
      <c r="BA177" s="21" t="s">
        <v>84</v>
      </c>
      <c r="BB177" s="21">
        <v>40958</v>
      </c>
      <c r="BC177" s="21"/>
      <c r="BD177" s="19">
        <f t="shared" si="44"/>
        <v>58458</v>
      </c>
      <c r="BE177" s="20"/>
      <c r="BF177" s="22"/>
      <c r="BG177" s="20"/>
      <c r="BH177" s="21"/>
      <c r="BI177" s="21"/>
      <c r="BJ177" s="21">
        <v>33532</v>
      </c>
      <c r="BK177" s="21">
        <v>7317</v>
      </c>
      <c r="BL177" s="21">
        <v>58001</v>
      </c>
      <c r="BM177" s="21"/>
      <c r="BN177" s="21"/>
      <c r="BO177" s="21"/>
      <c r="BP177" s="21"/>
      <c r="BQ177" s="21"/>
      <c r="BR177" s="21"/>
      <c r="BS177" s="21">
        <v>19122</v>
      </c>
      <c r="BT177" s="19">
        <f t="shared" si="38"/>
        <v>117972</v>
      </c>
      <c r="BU177" s="20" t="s">
        <v>12</v>
      </c>
      <c r="BV177" s="19">
        <f t="shared" si="46"/>
        <v>307033</v>
      </c>
      <c r="BW177" s="20" t="s">
        <v>12</v>
      </c>
      <c r="BX177" s="19">
        <f t="shared" si="47"/>
        <v>111199</v>
      </c>
      <c r="BY177" s="20" t="s">
        <v>12</v>
      </c>
      <c r="BZ177" s="19"/>
      <c r="CA177" s="20" t="s">
        <v>12</v>
      </c>
      <c r="CB177" s="19">
        <f t="shared" si="34"/>
        <v>111199</v>
      </c>
      <c r="CC177" s="5"/>
      <c r="CD177" s="72">
        <v>111199</v>
      </c>
      <c r="CE177" s="72"/>
    </row>
    <row r="178" spans="1:83" x14ac:dyDescent="0.2">
      <c r="A178" s="6">
        <f t="shared" si="32"/>
        <v>1</v>
      </c>
      <c r="B178" s="6" t="s">
        <v>404</v>
      </c>
      <c r="C178" s="19">
        <v>11112</v>
      </c>
      <c r="D178" s="20"/>
      <c r="E178" s="21">
        <v>10707</v>
      </c>
      <c r="F178" s="21"/>
      <c r="G178" s="21"/>
      <c r="H178" s="21"/>
      <c r="I178" s="21"/>
      <c r="J178" s="21"/>
      <c r="K178" s="21"/>
      <c r="L178" s="21"/>
      <c r="M178" s="21">
        <v>1565</v>
      </c>
      <c r="N178" s="19">
        <f t="shared" si="33"/>
        <v>12272</v>
      </c>
      <c r="O178" s="20"/>
      <c r="P178" s="21">
        <v>4338</v>
      </c>
      <c r="Q178" s="21"/>
      <c r="R178" s="21"/>
      <c r="S178" s="21"/>
      <c r="T178" s="21"/>
      <c r="U178" s="62">
        <f t="shared" si="39"/>
        <v>4338</v>
      </c>
      <c r="V178" s="20"/>
      <c r="W178" s="21"/>
      <c r="X178" s="21"/>
      <c r="Y178" s="21"/>
      <c r="Z178" s="21"/>
      <c r="AA178" s="21"/>
      <c r="AB178" s="19">
        <f t="shared" si="40"/>
        <v>0</v>
      </c>
      <c r="AC178" s="20"/>
      <c r="AD178" s="19">
        <f t="shared" si="45"/>
        <v>16610</v>
      </c>
      <c r="AE178" s="20"/>
      <c r="AF178" s="21"/>
      <c r="AG178" s="21"/>
      <c r="AH178" s="21"/>
      <c r="AI178" s="21"/>
      <c r="AJ178" s="19">
        <f t="shared" si="41"/>
        <v>0</v>
      </c>
      <c r="AK178" s="20"/>
      <c r="AL178" s="21"/>
      <c r="AM178" s="21"/>
      <c r="AN178" s="21"/>
      <c r="AO178" s="21"/>
      <c r="AP178" s="19">
        <f t="shared" si="42"/>
        <v>0</v>
      </c>
      <c r="AQ178" s="20"/>
      <c r="AR178" s="21"/>
      <c r="AS178" s="21"/>
      <c r="AT178" s="21">
        <v>877</v>
      </c>
      <c r="AU178" s="21"/>
      <c r="AV178" s="21"/>
      <c r="AW178" s="21">
        <v>6356</v>
      </c>
      <c r="AX178" s="19">
        <f t="shared" si="43"/>
        <v>7233</v>
      </c>
      <c r="AY178" s="20"/>
      <c r="AZ178" s="21"/>
      <c r="BA178" s="21">
        <v>538</v>
      </c>
      <c r="BB178" s="21">
        <v>1942</v>
      </c>
      <c r="BC178" s="21"/>
      <c r="BD178" s="19">
        <f t="shared" si="44"/>
        <v>2480</v>
      </c>
      <c r="BE178" s="20"/>
      <c r="BF178" s="22"/>
      <c r="BG178" s="20"/>
      <c r="BH178" s="21"/>
      <c r="BI178" s="21"/>
      <c r="BJ178" s="21">
        <v>2440</v>
      </c>
      <c r="BK178" s="21">
        <v>1000</v>
      </c>
      <c r="BL178" s="21"/>
      <c r="BM178" s="21"/>
      <c r="BN178" s="21"/>
      <c r="BO178" s="21"/>
      <c r="BP178" s="21"/>
      <c r="BQ178" s="21"/>
      <c r="BR178" s="21"/>
      <c r="BS178" s="21"/>
      <c r="BT178" s="19">
        <f t="shared" si="38"/>
        <v>3440</v>
      </c>
      <c r="BU178" s="20" t="s">
        <v>12</v>
      </c>
      <c r="BV178" s="19">
        <f t="shared" si="46"/>
        <v>13153</v>
      </c>
      <c r="BW178" s="20" t="s">
        <v>12</v>
      </c>
      <c r="BX178" s="19">
        <f t="shared" si="47"/>
        <v>3457</v>
      </c>
      <c r="BY178" s="20" t="s">
        <v>12</v>
      </c>
      <c r="BZ178" s="19"/>
      <c r="CA178" s="20" t="s">
        <v>12</v>
      </c>
      <c r="CB178" s="19">
        <f t="shared" si="34"/>
        <v>14569</v>
      </c>
      <c r="CC178" s="5"/>
      <c r="CD178" s="72"/>
      <c r="CE178" s="72"/>
    </row>
    <row r="179" spans="1:83" x14ac:dyDescent="0.2">
      <c r="A179" s="6">
        <f t="shared" si="32"/>
        <v>1</v>
      </c>
      <c r="B179" s="6" t="s">
        <v>405</v>
      </c>
      <c r="C179" s="19">
        <v>0</v>
      </c>
      <c r="D179" s="20"/>
      <c r="E179" s="21"/>
      <c r="F179" s="21"/>
      <c r="G179" s="21"/>
      <c r="H179" s="21">
        <v>41911</v>
      </c>
      <c r="I179" s="21"/>
      <c r="J179" s="21"/>
      <c r="K179" s="21"/>
      <c r="L179" s="21"/>
      <c r="M179" s="21"/>
      <c r="N179" s="19">
        <f t="shared" si="33"/>
        <v>41911</v>
      </c>
      <c r="O179" s="20"/>
      <c r="P179" s="21">
        <v>88956</v>
      </c>
      <c r="Q179" s="21">
        <v>81535</v>
      </c>
      <c r="R179" s="21"/>
      <c r="S179" s="21"/>
      <c r="T179" s="21">
        <v>12001</v>
      </c>
      <c r="U179" s="62">
        <f t="shared" si="39"/>
        <v>182492</v>
      </c>
      <c r="V179" s="20"/>
      <c r="W179" s="21"/>
      <c r="X179" s="21"/>
      <c r="Y179" s="21"/>
      <c r="Z179" s="21"/>
      <c r="AA179" s="21"/>
      <c r="AB179" s="19">
        <f t="shared" si="40"/>
        <v>0</v>
      </c>
      <c r="AC179" s="20"/>
      <c r="AD179" s="19">
        <f t="shared" si="45"/>
        <v>224403</v>
      </c>
      <c r="AE179" s="20"/>
      <c r="AF179" s="21"/>
      <c r="AG179" s="21"/>
      <c r="AH179" s="21"/>
      <c r="AI179" s="21"/>
      <c r="AJ179" s="19">
        <f t="shared" si="41"/>
        <v>0</v>
      </c>
      <c r="AK179" s="20"/>
      <c r="AL179" s="21">
        <v>58302</v>
      </c>
      <c r="AM179" s="21"/>
      <c r="AN179" s="21"/>
      <c r="AO179" s="21"/>
      <c r="AP179" s="19">
        <f t="shared" si="42"/>
        <v>58302</v>
      </c>
      <c r="AQ179" s="20"/>
      <c r="AR179" s="21"/>
      <c r="AS179" s="21"/>
      <c r="AT179" s="21"/>
      <c r="AU179" s="21"/>
      <c r="AV179" s="21"/>
      <c r="AW179" s="21"/>
      <c r="AX179" s="19">
        <f t="shared" si="43"/>
        <v>0</v>
      </c>
      <c r="AY179" s="20"/>
      <c r="AZ179" s="21">
        <v>1485</v>
      </c>
      <c r="BA179" s="21"/>
      <c r="BB179" s="21"/>
      <c r="BC179" s="21"/>
      <c r="BD179" s="19">
        <f t="shared" si="44"/>
        <v>1485</v>
      </c>
      <c r="BE179" s="20"/>
      <c r="BF179" s="22">
        <v>164616</v>
      </c>
      <c r="BG179" s="20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19">
        <f t="shared" si="38"/>
        <v>0</v>
      </c>
      <c r="BU179" s="20" t="s">
        <v>12</v>
      </c>
      <c r="BV179" s="19">
        <f t="shared" si="46"/>
        <v>224403</v>
      </c>
      <c r="BW179" s="20" t="s">
        <v>12</v>
      </c>
      <c r="BX179" s="19">
        <f t="shared" si="47"/>
        <v>0</v>
      </c>
      <c r="BY179" s="20" t="s">
        <v>12</v>
      </c>
      <c r="BZ179" s="19"/>
      <c r="CA179" s="20" t="s">
        <v>12</v>
      </c>
      <c r="CB179" s="19">
        <f t="shared" si="34"/>
        <v>0</v>
      </c>
      <c r="CC179" s="5"/>
      <c r="CD179" s="72"/>
      <c r="CE179" s="72"/>
    </row>
    <row r="180" spans="1:83" x14ac:dyDescent="0.2">
      <c r="A180" s="6">
        <f t="shared" si="32"/>
        <v>1</v>
      </c>
      <c r="B180" s="6" t="s">
        <v>406</v>
      </c>
      <c r="C180" s="19">
        <v>105789</v>
      </c>
      <c r="D180" s="20"/>
      <c r="E180" s="21"/>
      <c r="F180" s="21"/>
      <c r="G180" s="21">
        <v>116</v>
      </c>
      <c r="H180" s="21">
        <v>35324</v>
      </c>
      <c r="I180" s="21"/>
      <c r="J180" s="21"/>
      <c r="K180" s="21"/>
      <c r="L180" s="21"/>
      <c r="M180" s="21">
        <v>7282</v>
      </c>
      <c r="N180" s="19">
        <f t="shared" si="33"/>
        <v>42722</v>
      </c>
      <c r="O180" s="20"/>
      <c r="P180" s="21">
        <v>3558</v>
      </c>
      <c r="Q180" s="21"/>
      <c r="R180" s="21"/>
      <c r="S180" s="21"/>
      <c r="T180" s="21"/>
      <c r="U180" s="62">
        <f t="shared" si="39"/>
        <v>3558</v>
      </c>
      <c r="V180" s="20"/>
      <c r="W180" s="21"/>
      <c r="X180" s="21"/>
      <c r="Y180" s="21"/>
      <c r="Z180" s="21"/>
      <c r="AA180" s="21"/>
      <c r="AB180" s="19">
        <f t="shared" si="40"/>
        <v>0</v>
      </c>
      <c r="AC180" s="20"/>
      <c r="AD180" s="19">
        <f t="shared" si="45"/>
        <v>46280</v>
      </c>
      <c r="AE180" s="20"/>
      <c r="AF180" s="21"/>
      <c r="AG180" s="21"/>
      <c r="AH180" s="21"/>
      <c r="AI180" s="21"/>
      <c r="AJ180" s="19">
        <f t="shared" si="41"/>
        <v>0</v>
      </c>
      <c r="AK180" s="20"/>
      <c r="AL180" s="21">
        <v>89705</v>
      </c>
      <c r="AM180" s="21"/>
      <c r="AN180" s="21"/>
      <c r="AO180" s="21"/>
      <c r="AP180" s="19">
        <f t="shared" si="42"/>
        <v>89705</v>
      </c>
      <c r="AQ180" s="20"/>
      <c r="AR180" s="21"/>
      <c r="AS180" s="21"/>
      <c r="AT180" s="21">
        <v>13877</v>
      </c>
      <c r="AU180" s="21">
        <v>4810</v>
      </c>
      <c r="AV180" s="21"/>
      <c r="AW180" s="21">
        <v>2044</v>
      </c>
      <c r="AX180" s="19">
        <f>(SUM(AR180:AW180))</f>
        <v>20731</v>
      </c>
      <c r="AY180" s="20"/>
      <c r="AZ180" s="21"/>
      <c r="BA180" s="21"/>
      <c r="BB180" s="21"/>
      <c r="BC180" s="21"/>
      <c r="BD180" s="19">
        <f t="shared" si="44"/>
        <v>0</v>
      </c>
      <c r="BE180" s="20"/>
      <c r="BF180" s="22"/>
      <c r="BG180" s="20"/>
      <c r="BH180" s="21"/>
      <c r="BI180" s="21"/>
      <c r="BJ180" s="21">
        <v>961</v>
      </c>
      <c r="BK180" s="21"/>
      <c r="BL180" s="21"/>
      <c r="BM180" s="21"/>
      <c r="BN180" s="21"/>
      <c r="BO180" s="21"/>
      <c r="BP180" s="21"/>
      <c r="BQ180" s="21"/>
      <c r="BR180" s="21"/>
      <c r="BS180" s="21"/>
      <c r="BT180" s="19">
        <f t="shared" si="38"/>
        <v>961</v>
      </c>
      <c r="BU180" s="20" t="s">
        <v>12</v>
      </c>
      <c r="BV180" s="19">
        <f t="shared" si="46"/>
        <v>111397</v>
      </c>
      <c r="BW180" s="20" t="s">
        <v>12</v>
      </c>
      <c r="BX180" s="19">
        <f t="shared" si="47"/>
        <v>-65117</v>
      </c>
      <c r="BY180" s="20" t="s">
        <v>12</v>
      </c>
      <c r="BZ180" s="19"/>
      <c r="CA180" s="20" t="s">
        <v>12</v>
      </c>
      <c r="CB180" s="19">
        <f t="shared" si="34"/>
        <v>40672</v>
      </c>
      <c r="CC180" s="5"/>
      <c r="CD180" s="72"/>
      <c r="CE180" s="72"/>
    </row>
    <row r="181" spans="1:83" x14ac:dyDescent="0.2">
      <c r="A181" s="6">
        <f t="shared" si="32"/>
        <v>1</v>
      </c>
      <c r="B181" s="6" t="s">
        <v>407</v>
      </c>
      <c r="C181" s="19">
        <v>133.82</v>
      </c>
      <c r="D181" s="20"/>
      <c r="E181" s="21">
        <v>6000</v>
      </c>
      <c r="F181" s="21"/>
      <c r="G181" s="21"/>
      <c r="H181" s="21">
        <v>1042</v>
      </c>
      <c r="I181" s="21"/>
      <c r="J181" s="21"/>
      <c r="K181" s="21"/>
      <c r="L181" s="21"/>
      <c r="M181" s="21"/>
      <c r="N181" s="19">
        <f t="shared" si="33"/>
        <v>7042</v>
      </c>
      <c r="O181" s="20"/>
      <c r="P181" s="21">
        <v>7553.28</v>
      </c>
      <c r="Q181" s="21"/>
      <c r="R181" s="21"/>
      <c r="S181" s="21"/>
      <c r="T181" s="21"/>
      <c r="U181" s="62">
        <f t="shared" si="39"/>
        <v>7553.28</v>
      </c>
      <c r="V181" s="20"/>
      <c r="W181" s="21"/>
      <c r="X181" s="21"/>
      <c r="Y181" s="21"/>
      <c r="Z181" s="21"/>
      <c r="AA181" s="21"/>
      <c r="AB181" s="19">
        <f t="shared" si="40"/>
        <v>0</v>
      </c>
      <c r="AC181" s="20"/>
      <c r="AD181" s="19">
        <f t="shared" si="45"/>
        <v>14595.279999999999</v>
      </c>
      <c r="AE181" s="20"/>
      <c r="AF181" s="21"/>
      <c r="AG181" s="21"/>
      <c r="AH181" s="21"/>
      <c r="AI181" s="21"/>
      <c r="AJ181" s="19">
        <f t="shared" si="41"/>
        <v>0</v>
      </c>
      <c r="AK181" s="20"/>
      <c r="AL181" s="21"/>
      <c r="AM181" s="21"/>
      <c r="AN181" s="21"/>
      <c r="AO181" s="21"/>
      <c r="AP181" s="19">
        <f t="shared" si="42"/>
        <v>0</v>
      </c>
      <c r="AQ181" s="20"/>
      <c r="AR181" s="21"/>
      <c r="AS181" s="21">
        <v>519.57000000000005</v>
      </c>
      <c r="AT181" s="21"/>
      <c r="AU181" s="21"/>
      <c r="AV181" s="21"/>
      <c r="AW181" s="21">
        <v>2386.06</v>
      </c>
      <c r="AX181" s="19">
        <f t="shared" si="43"/>
        <v>2905.63</v>
      </c>
      <c r="AY181" s="20"/>
      <c r="AZ181" s="21"/>
      <c r="BA181" s="21"/>
      <c r="BB181" s="21">
        <v>2230.91</v>
      </c>
      <c r="BC181" s="21"/>
      <c r="BD181" s="19">
        <f t="shared" si="44"/>
        <v>2230.91</v>
      </c>
      <c r="BE181" s="20"/>
      <c r="BF181" s="22">
        <v>1085.1099999999999</v>
      </c>
      <c r="BG181" s="20"/>
      <c r="BH181" s="21"/>
      <c r="BI181" s="21"/>
      <c r="BJ181" s="21">
        <v>4664</v>
      </c>
      <c r="BK181" s="21">
        <v>2301.77</v>
      </c>
      <c r="BL181" s="21"/>
      <c r="BM181" s="21"/>
      <c r="BN181" s="21"/>
      <c r="BO181" s="21"/>
      <c r="BP181" s="21"/>
      <c r="BQ181" s="21"/>
      <c r="BR181" s="21"/>
      <c r="BS181" s="21">
        <v>1541.48</v>
      </c>
      <c r="BT181" s="19">
        <f t="shared" si="38"/>
        <v>8507.25</v>
      </c>
      <c r="BU181" s="20" t="s">
        <v>12</v>
      </c>
      <c r="BV181" s="19">
        <f t="shared" si="46"/>
        <v>14728.900000000001</v>
      </c>
      <c r="BW181" s="20" t="s">
        <v>12</v>
      </c>
      <c r="BX181" s="19">
        <f t="shared" si="47"/>
        <v>-133.62000000000262</v>
      </c>
      <c r="BY181" s="20" t="s">
        <v>12</v>
      </c>
      <c r="BZ181" s="19"/>
      <c r="CA181" s="20" t="s">
        <v>12</v>
      </c>
      <c r="CB181" s="19">
        <f t="shared" si="34"/>
        <v>0.19999999999737383</v>
      </c>
      <c r="CC181" s="5"/>
      <c r="CD181" s="72"/>
      <c r="CE181" s="72"/>
    </row>
    <row r="182" spans="1:83" x14ac:dyDescent="0.2">
      <c r="A182" s="6">
        <f t="shared" si="32"/>
        <v>1</v>
      </c>
      <c r="B182" s="6" t="s">
        <v>408</v>
      </c>
      <c r="C182" s="19"/>
      <c r="D182" s="20"/>
      <c r="E182" s="21">
        <v>36113</v>
      </c>
      <c r="F182" s="21"/>
      <c r="G182" s="21"/>
      <c r="H182" s="21">
        <v>261</v>
      </c>
      <c r="I182" s="21"/>
      <c r="J182" s="21"/>
      <c r="K182" s="21"/>
      <c r="L182" s="21"/>
      <c r="M182" s="21"/>
      <c r="N182" s="19">
        <f t="shared" si="33"/>
        <v>36374</v>
      </c>
      <c r="O182" s="20"/>
      <c r="P182" s="21">
        <v>51698</v>
      </c>
      <c r="Q182" s="21"/>
      <c r="R182" s="21"/>
      <c r="S182" s="21"/>
      <c r="T182" s="21"/>
      <c r="U182" s="62">
        <f t="shared" si="39"/>
        <v>51698</v>
      </c>
      <c r="V182" s="20"/>
      <c r="W182" s="21"/>
      <c r="X182" s="21"/>
      <c r="Y182" s="21"/>
      <c r="Z182" s="21"/>
      <c r="AA182" s="21"/>
      <c r="AB182" s="19">
        <f t="shared" si="40"/>
        <v>0</v>
      </c>
      <c r="AC182" s="20"/>
      <c r="AD182" s="19">
        <f t="shared" si="45"/>
        <v>88072</v>
      </c>
      <c r="AE182" s="20"/>
      <c r="AF182" s="21"/>
      <c r="AG182" s="21">
        <v>12977</v>
      </c>
      <c r="AH182" s="21"/>
      <c r="AI182" s="21"/>
      <c r="AJ182" s="19">
        <f t="shared" si="41"/>
        <v>12977</v>
      </c>
      <c r="AK182" s="20"/>
      <c r="AL182" s="21">
        <v>20034</v>
      </c>
      <c r="AM182" s="21">
        <v>2025</v>
      </c>
      <c r="AN182" s="21"/>
      <c r="AO182" s="21"/>
      <c r="AP182" s="19">
        <f t="shared" si="42"/>
        <v>22059</v>
      </c>
      <c r="AQ182" s="20"/>
      <c r="AR182" s="21">
        <v>12926</v>
      </c>
      <c r="AS182" s="21">
        <v>5334</v>
      </c>
      <c r="AT182" s="21"/>
      <c r="AU182" s="21">
        <v>2459</v>
      </c>
      <c r="AV182" s="21"/>
      <c r="AW182" s="21">
        <v>12023</v>
      </c>
      <c r="AX182" s="19">
        <f t="shared" si="43"/>
        <v>32742</v>
      </c>
      <c r="AY182" s="20"/>
      <c r="AZ182" s="21"/>
      <c r="BA182" s="21"/>
      <c r="BB182" s="21"/>
      <c r="BC182" s="21">
        <v>1677</v>
      </c>
      <c r="BD182" s="19">
        <f t="shared" si="44"/>
        <v>1677</v>
      </c>
      <c r="BE182" s="20"/>
      <c r="BF182" s="22"/>
      <c r="BG182" s="20"/>
      <c r="BH182" s="21"/>
      <c r="BI182" s="21"/>
      <c r="BJ182" s="21">
        <v>14124</v>
      </c>
      <c r="BK182" s="21"/>
      <c r="BL182" s="21"/>
      <c r="BM182" s="21"/>
      <c r="BN182" s="21"/>
      <c r="BO182" s="21">
        <v>1055</v>
      </c>
      <c r="BP182" s="21"/>
      <c r="BQ182" s="21"/>
      <c r="BR182" s="21"/>
      <c r="BS182" s="21">
        <v>3438</v>
      </c>
      <c r="BT182" s="19">
        <f t="shared" si="38"/>
        <v>18617</v>
      </c>
      <c r="BU182" s="20" t="s">
        <v>12</v>
      </c>
      <c r="BV182" s="19">
        <f t="shared" si="46"/>
        <v>88072</v>
      </c>
      <c r="BW182" s="20" t="s">
        <v>12</v>
      </c>
      <c r="BX182" s="19">
        <f t="shared" si="47"/>
        <v>0</v>
      </c>
      <c r="BY182" s="20" t="s">
        <v>12</v>
      </c>
      <c r="BZ182" s="19"/>
      <c r="CA182" s="20" t="s">
        <v>12</v>
      </c>
      <c r="CB182" s="19">
        <f t="shared" si="34"/>
        <v>0</v>
      </c>
      <c r="CC182" s="5"/>
      <c r="CD182" s="72"/>
      <c r="CE182" s="72"/>
    </row>
    <row r="183" spans="1:83" x14ac:dyDescent="0.2">
      <c r="A183" s="6">
        <f t="shared" si="32"/>
        <v>1</v>
      </c>
      <c r="B183" s="6" t="s">
        <v>409</v>
      </c>
      <c r="C183" s="19">
        <v>143461</v>
      </c>
      <c r="D183" s="20"/>
      <c r="E183" s="21">
        <v>542095.65</v>
      </c>
      <c r="F183" s="21"/>
      <c r="G183" s="21"/>
      <c r="H183" s="21"/>
      <c r="I183" s="21"/>
      <c r="J183" s="21"/>
      <c r="K183" s="21"/>
      <c r="L183" s="21"/>
      <c r="M183" s="21"/>
      <c r="N183" s="19">
        <f t="shared" si="33"/>
        <v>542095.65</v>
      </c>
      <c r="O183" s="20"/>
      <c r="P183" s="21">
        <v>49213.82</v>
      </c>
      <c r="Q183" s="21"/>
      <c r="R183" s="21"/>
      <c r="S183" s="21"/>
      <c r="T183" s="21"/>
      <c r="U183" s="62">
        <f t="shared" si="39"/>
        <v>49213.82</v>
      </c>
      <c r="V183" s="20"/>
      <c r="W183" s="21"/>
      <c r="X183" s="21"/>
      <c r="Y183" s="21"/>
      <c r="Z183" s="21"/>
      <c r="AA183" s="21"/>
      <c r="AB183" s="19">
        <f t="shared" si="40"/>
        <v>0</v>
      </c>
      <c r="AC183" s="20"/>
      <c r="AD183" s="19">
        <f t="shared" si="45"/>
        <v>591309.47</v>
      </c>
      <c r="AE183" s="20"/>
      <c r="AF183" s="21"/>
      <c r="AG183" s="21"/>
      <c r="AH183" s="21"/>
      <c r="AI183" s="21"/>
      <c r="AJ183" s="19">
        <f t="shared" si="41"/>
        <v>0</v>
      </c>
      <c r="AK183" s="20"/>
      <c r="AL183" s="21"/>
      <c r="AM183" s="21"/>
      <c r="AN183" s="21"/>
      <c r="AO183" s="21"/>
      <c r="AP183" s="19">
        <f t="shared" si="42"/>
        <v>0</v>
      </c>
      <c r="AQ183" s="20"/>
      <c r="AR183" s="21">
        <v>80785.13</v>
      </c>
      <c r="AS183" s="21">
        <v>14332.88</v>
      </c>
      <c r="AT183" s="21">
        <v>17770.509999999998</v>
      </c>
      <c r="AU183" s="21">
        <v>60819.15</v>
      </c>
      <c r="AV183" s="21"/>
      <c r="AW183" s="21">
        <v>8820</v>
      </c>
      <c r="AX183" s="19">
        <f t="shared" si="43"/>
        <v>182527.67</v>
      </c>
      <c r="AY183" s="20"/>
      <c r="AZ183" s="21">
        <v>7446.22</v>
      </c>
      <c r="BA183" s="21"/>
      <c r="BB183" s="21">
        <v>11846.11</v>
      </c>
      <c r="BC183" s="21"/>
      <c r="BD183" s="19">
        <f t="shared" si="44"/>
        <v>19292.330000000002</v>
      </c>
      <c r="BE183" s="20"/>
      <c r="BF183" s="22">
        <v>303117.31</v>
      </c>
      <c r="BG183" s="20"/>
      <c r="BH183" s="21"/>
      <c r="BI183" s="21"/>
      <c r="BJ183" s="21">
        <v>7350.81</v>
      </c>
      <c r="BK183" s="21"/>
      <c r="BL183" s="21">
        <v>20233.47</v>
      </c>
      <c r="BM183" s="21"/>
      <c r="BN183" s="21"/>
      <c r="BO183" s="21"/>
      <c r="BP183" s="21"/>
      <c r="BQ183" s="21"/>
      <c r="BR183" s="21"/>
      <c r="BS183" s="21"/>
      <c r="BT183" s="19">
        <f t="shared" si="38"/>
        <v>27584.280000000002</v>
      </c>
      <c r="BU183" s="20" t="s">
        <v>12</v>
      </c>
      <c r="BV183" s="19">
        <f t="shared" si="46"/>
        <v>532521.59000000008</v>
      </c>
      <c r="BW183" s="20" t="s">
        <v>12</v>
      </c>
      <c r="BX183" s="19">
        <f t="shared" si="47"/>
        <v>58787.879999999888</v>
      </c>
      <c r="BY183" s="20" t="s">
        <v>12</v>
      </c>
      <c r="BZ183" s="19"/>
      <c r="CA183" s="20" t="s">
        <v>12</v>
      </c>
      <c r="CB183" s="19">
        <f t="shared" si="34"/>
        <v>202248.87999999989</v>
      </c>
      <c r="CC183" s="5"/>
      <c r="CD183" s="72"/>
      <c r="CE183" s="72">
        <v>202248.78</v>
      </c>
    </row>
    <row r="184" spans="1:83" x14ac:dyDescent="0.2">
      <c r="A184" s="6">
        <f t="shared" si="32"/>
        <v>1</v>
      </c>
      <c r="B184" s="6" t="s">
        <v>410</v>
      </c>
      <c r="C184" s="19">
        <v>0</v>
      </c>
      <c r="D184" s="20"/>
      <c r="E184" s="21"/>
      <c r="F184" s="21"/>
      <c r="G184" s="21"/>
      <c r="H184" s="21">
        <v>3000</v>
      </c>
      <c r="I184" s="21"/>
      <c r="J184" s="21"/>
      <c r="K184" s="21"/>
      <c r="L184" s="21"/>
      <c r="M184" s="21"/>
      <c r="N184" s="19">
        <f t="shared" si="33"/>
        <v>3000</v>
      </c>
      <c r="O184" s="20"/>
      <c r="P184" s="21">
        <v>8191.12</v>
      </c>
      <c r="Q184" s="21"/>
      <c r="R184" s="21"/>
      <c r="S184" s="21"/>
      <c r="T184" s="21"/>
      <c r="U184" s="62">
        <f t="shared" si="39"/>
        <v>8191.12</v>
      </c>
      <c r="V184" s="20"/>
      <c r="W184" s="21"/>
      <c r="X184" s="21"/>
      <c r="Y184" s="21"/>
      <c r="Z184" s="21"/>
      <c r="AA184" s="21"/>
      <c r="AB184" s="19">
        <f t="shared" si="40"/>
        <v>0</v>
      </c>
      <c r="AC184" s="20"/>
      <c r="AD184" s="19">
        <f t="shared" si="45"/>
        <v>11191.119999999999</v>
      </c>
      <c r="AE184" s="20"/>
      <c r="AF184" s="21"/>
      <c r="AG184" s="21"/>
      <c r="AH184" s="21"/>
      <c r="AI184" s="21"/>
      <c r="AJ184" s="19">
        <f t="shared" si="41"/>
        <v>0</v>
      </c>
      <c r="AK184" s="20"/>
      <c r="AL184" s="21"/>
      <c r="AM184" s="21"/>
      <c r="AN184" s="21"/>
      <c r="AO184" s="21"/>
      <c r="AP184" s="19">
        <f t="shared" si="42"/>
        <v>0</v>
      </c>
      <c r="AQ184" s="20"/>
      <c r="AR184" s="21">
        <v>3000</v>
      </c>
      <c r="AS184" s="21"/>
      <c r="AT184" s="21">
        <v>8191.12</v>
      </c>
      <c r="AU184" s="21"/>
      <c r="AV184" s="21"/>
      <c r="AW184" s="21"/>
      <c r="AX184" s="19">
        <f t="shared" si="43"/>
        <v>11191.119999999999</v>
      </c>
      <c r="AY184" s="20"/>
      <c r="AZ184" s="21"/>
      <c r="BA184" s="21"/>
      <c r="BB184" s="21"/>
      <c r="BC184" s="21"/>
      <c r="BD184" s="19">
        <f t="shared" si="44"/>
        <v>0</v>
      </c>
      <c r="BE184" s="20"/>
      <c r="BF184" s="22"/>
      <c r="BG184" s="20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19">
        <f t="shared" si="38"/>
        <v>0</v>
      </c>
      <c r="BU184" s="20" t="s">
        <v>12</v>
      </c>
      <c r="BV184" s="19">
        <f t="shared" si="46"/>
        <v>11191.119999999999</v>
      </c>
      <c r="BW184" s="20" t="s">
        <v>12</v>
      </c>
      <c r="BX184" s="19">
        <f t="shared" si="47"/>
        <v>0</v>
      </c>
      <c r="BY184" s="20" t="s">
        <v>12</v>
      </c>
      <c r="BZ184" s="19"/>
      <c r="CA184" s="20" t="s">
        <v>12</v>
      </c>
      <c r="CB184" s="19">
        <f t="shared" si="34"/>
        <v>0</v>
      </c>
      <c r="CC184" s="5"/>
      <c r="CD184" s="72"/>
      <c r="CE184" s="72"/>
    </row>
    <row r="185" spans="1:83" x14ac:dyDescent="0.2">
      <c r="A185" s="6">
        <f t="shared" si="32"/>
        <v>1</v>
      </c>
      <c r="B185" s="6" t="s">
        <v>411</v>
      </c>
      <c r="C185" s="19"/>
      <c r="D185" s="20"/>
      <c r="E185" s="21">
        <v>276.98</v>
      </c>
      <c r="F185" s="21"/>
      <c r="G185" s="21"/>
      <c r="H185" s="21"/>
      <c r="I185" s="21"/>
      <c r="J185" s="21"/>
      <c r="K185" s="21"/>
      <c r="L185" s="21"/>
      <c r="M185" s="21"/>
      <c r="N185" s="19">
        <f t="shared" si="33"/>
        <v>276.98</v>
      </c>
      <c r="O185" s="20"/>
      <c r="P185" s="21">
        <v>4196.2700000000004</v>
      </c>
      <c r="Q185" s="21">
        <v>676.12</v>
      </c>
      <c r="R185" s="21">
        <v>2765.34</v>
      </c>
      <c r="S185" s="21"/>
      <c r="T185" s="21"/>
      <c r="U185" s="62">
        <f t="shared" si="39"/>
        <v>7637.7300000000005</v>
      </c>
      <c r="V185" s="20" t="s">
        <v>544</v>
      </c>
      <c r="W185" s="21"/>
      <c r="X185" s="21"/>
      <c r="Y185" s="21"/>
      <c r="Z185" s="21"/>
      <c r="AA185" s="21"/>
      <c r="AB185" s="19">
        <f t="shared" si="40"/>
        <v>0</v>
      </c>
      <c r="AC185" s="20"/>
      <c r="AD185" s="19">
        <f t="shared" si="45"/>
        <v>7914.7100000000009</v>
      </c>
      <c r="AE185" s="20"/>
      <c r="AF185" s="21"/>
      <c r="AG185" s="21"/>
      <c r="AH185" s="21"/>
      <c r="AI185" s="21"/>
      <c r="AJ185" s="19">
        <f t="shared" si="41"/>
        <v>0</v>
      </c>
      <c r="AK185" s="20"/>
      <c r="AL185" s="21"/>
      <c r="AM185" s="21"/>
      <c r="AN185" s="21"/>
      <c r="AO185" s="21"/>
      <c r="AP185" s="19">
        <f t="shared" si="42"/>
        <v>0</v>
      </c>
      <c r="AQ185" s="20"/>
      <c r="AR185" s="21"/>
      <c r="AS185" s="21"/>
      <c r="AT185" s="21"/>
      <c r="AU185" s="21"/>
      <c r="AV185" s="21"/>
      <c r="AW185" s="21"/>
      <c r="AX185" s="19">
        <f t="shared" si="43"/>
        <v>0</v>
      </c>
      <c r="AY185" s="20"/>
      <c r="AZ185" s="21"/>
      <c r="BA185" s="21"/>
      <c r="BB185" s="21">
        <v>761.08</v>
      </c>
      <c r="BC185" s="21"/>
      <c r="BD185" s="19">
        <f t="shared" si="44"/>
        <v>761.08</v>
      </c>
      <c r="BE185" s="20"/>
      <c r="BF185" s="22">
        <v>4440.63</v>
      </c>
      <c r="BG185" s="20"/>
      <c r="BH185" s="21"/>
      <c r="BI185" s="21"/>
      <c r="BJ185" s="21">
        <v>2713</v>
      </c>
      <c r="BK185" s="21"/>
      <c r="BL185" s="21"/>
      <c r="BM185" s="21"/>
      <c r="BN185" s="21"/>
      <c r="BO185" s="21"/>
      <c r="BP185" s="21"/>
      <c r="BQ185" s="21"/>
      <c r="BR185" s="21"/>
      <c r="BS185" s="21"/>
      <c r="BT185" s="19">
        <f t="shared" si="38"/>
        <v>2713</v>
      </c>
      <c r="BU185" s="20" t="s">
        <v>12</v>
      </c>
      <c r="BV185" s="19">
        <f t="shared" si="46"/>
        <v>7914.71</v>
      </c>
      <c r="BW185" s="20" t="s">
        <v>12</v>
      </c>
      <c r="BX185" s="19">
        <f t="shared" si="47"/>
        <v>9.0949470177292824E-13</v>
      </c>
      <c r="BY185" s="20" t="s">
        <v>12</v>
      </c>
      <c r="BZ185" s="19"/>
      <c r="CA185" s="20" t="s">
        <v>12</v>
      </c>
      <c r="CB185" s="19">
        <f t="shared" si="34"/>
        <v>9.0949470177292824E-13</v>
      </c>
      <c r="CC185" s="5"/>
      <c r="CD185" s="72"/>
      <c r="CE185" s="72"/>
    </row>
    <row r="186" spans="1:83" x14ac:dyDescent="0.2">
      <c r="A186" s="6">
        <f t="shared" si="32"/>
        <v>1</v>
      </c>
      <c r="B186" s="6" t="s">
        <v>412</v>
      </c>
      <c r="C186" s="19">
        <v>33401</v>
      </c>
      <c r="D186" s="20"/>
      <c r="E186" s="21"/>
      <c r="F186" s="21"/>
      <c r="G186" s="21">
        <v>17</v>
      </c>
      <c r="H186" s="21"/>
      <c r="I186" s="21"/>
      <c r="J186" s="21"/>
      <c r="K186" s="21"/>
      <c r="L186" s="21"/>
      <c r="M186" s="21">
        <v>5750</v>
      </c>
      <c r="N186" s="19">
        <f t="shared" si="33"/>
        <v>5767</v>
      </c>
      <c r="O186" s="20"/>
      <c r="P186" s="21">
        <v>22398</v>
      </c>
      <c r="Q186" s="21"/>
      <c r="R186" s="21"/>
      <c r="S186" s="21"/>
      <c r="T186" s="21"/>
      <c r="U186" s="62">
        <f t="shared" si="39"/>
        <v>22398</v>
      </c>
      <c r="V186" s="20"/>
      <c r="W186" s="21"/>
      <c r="X186" s="21"/>
      <c r="Y186" s="21"/>
      <c r="Z186" s="21"/>
      <c r="AA186" s="21">
        <v>49011</v>
      </c>
      <c r="AB186" s="19">
        <f t="shared" si="40"/>
        <v>49011</v>
      </c>
      <c r="AC186" s="20"/>
      <c r="AD186" s="19">
        <f t="shared" si="45"/>
        <v>77176</v>
      </c>
      <c r="AE186" s="20"/>
      <c r="AF186" s="21"/>
      <c r="AG186" s="21"/>
      <c r="AH186" s="21"/>
      <c r="AI186" s="21"/>
      <c r="AJ186" s="19">
        <f t="shared" si="41"/>
        <v>0</v>
      </c>
      <c r="AK186" s="20"/>
      <c r="AL186" s="21"/>
      <c r="AM186" s="21"/>
      <c r="AN186" s="21"/>
      <c r="AO186" s="21"/>
      <c r="AP186" s="19">
        <f t="shared" si="42"/>
        <v>0</v>
      </c>
      <c r="AQ186" s="20"/>
      <c r="AR186" s="21"/>
      <c r="AS186" s="21"/>
      <c r="AT186" s="21"/>
      <c r="AU186" s="21"/>
      <c r="AV186" s="21"/>
      <c r="AW186" s="21">
        <v>14145</v>
      </c>
      <c r="AX186" s="19">
        <f t="shared" si="43"/>
        <v>14145</v>
      </c>
      <c r="AY186" s="20"/>
      <c r="AZ186" s="21"/>
      <c r="BA186" s="21"/>
      <c r="BB186" s="21">
        <v>2816</v>
      </c>
      <c r="BC186" s="21"/>
      <c r="BD186" s="19">
        <f t="shared" si="44"/>
        <v>2816</v>
      </c>
      <c r="BE186" s="20"/>
      <c r="BF186" s="22"/>
      <c r="BG186" s="20"/>
      <c r="BH186" s="21"/>
      <c r="BI186" s="21"/>
      <c r="BJ186" s="21">
        <v>3161</v>
      </c>
      <c r="BK186" s="21">
        <v>142</v>
      </c>
      <c r="BL186" s="21">
        <v>55500</v>
      </c>
      <c r="BM186" s="21"/>
      <c r="BN186" s="21"/>
      <c r="BO186" s="21"/>
      <c r="BP186" s="21"/>
      <c r="BQ186" s="21"/>
      <c r="BR186" s="21"/>
      <c r="BS186" s="21">
        <v>3058</v>
      </c>
      <c r="BT186" s="19">
        <f t="shared" si="38"/>
        <v>61861</v>
      </c>
      <c r="BU186" s="20" t="s">
        <v>12</v>
      </c>
      <c r="BV186" s="19">
        <f t="shared" si="46"/>
        <v>78822</v>
      </c>
      <c r="BW186" s="20" t="s">
        <v>12</v>
      </c>
      <c r="BX186" s="19">
        <f t="shared" si="47"/>
        <v>-1646</v>
      </c>
      <c r="BY186" s="20" t="s">
        <v>12</v>
      </c>
      <c r="BZ186" s="19"/>
      <c r="CA186" s="20" t="s">
        <v>12</v>
      </c>
      <c r="CB186" s="19">
        <f t="shared" si="34"/>
        <v>31755</v>
      </c>
      <c r="CC186" s="5"/>
      <c r="CD186" s="72"/>
      <c r="CE186" s="72"/>
    </row>
    <row r="187" spans="1:83" x14ac:dyDescent="0.2">
      <c r="A187" s="6">
        <f t="shared" si="32"/>
        <v>1</v>
      </c>
      <c r="B187" s="6" t="s">
        <v>413</v>
      </c>
      <c r="C187" s="19"/>
      <c r="D187" s="20"/>
      <c r="E187" s="21"/>
      <c r="F187" s="21"/>
      <c r="G187" s="21"/>
      <c r="H187" s="21">
        <v>5271</v>
      </c>
      <c r="I187" s="21"/>
      <c r="J187" s="21"/>
      <c r="K187" s="21"/>
      <c r="L187" s="21"/>
      <c r="M187" s="21"/>
      <c r="N187" s="19">
        <f t="shared" si="33"/>
        <v>5271</v>
      </c>
      <c r="O187" s="20"/>
      <c r="P187" s="21">
        <v>7688</v>
      </c>
      <c r="Q187" s="21"/>
      <c r="R187" s="21"/>
      <c r="S187" s="21"/>
      <c r="T187" s="21"/>
      <c r="U187" s="62">
        <f t="shared" si="39"/>
        <v>7688</v>
      </c>
      <c r="V187" s="20"/>
      <c r="W187" s="21"/>
      <c r="X187" s="21"/>
      <c r="Y187" s="21"/>
      <c r="Z187" s="21"/>
      <c r="AA187" s="21"/>
      <c r="AB187" s="19">
        <f t="shared" si="40"/>
        <v>0</v>
      </c>
      <c r="AC187" s="20"/>
      <c r="AD187" s="19">
        <f t="shared" si="45"/>
        <v>12959</v>
      </c>
      <c r="AE187" s="20"/>
      <c r="AF187" s="21"/>
      <c r="AG187" s="21"/>
      <c r="AH187" s="21"/>
      <c r="AI187" s="21"/>
      <c r="AJ187" s="19">
        <f t="shared" si="41"/>
        <v>0</v>
      </c>
      <c r="AK187" s="20"/>
      <c r="AL187" s="21">
        <v>6120</v>
      </c>
      <c r="AM187" s="21"/>
      <c r="AN187" s="21"/>
      <c r="AO187" s="21"/>
      <c r="AP187" s="19">
        <f t="shared" si="42"/>
        <v>6120</v>
      </c>
      <c r="AQ187" s="20"/>
      <c r="AR187" s="21"/>
      <c r="AS187" s="21"/>
      <c r="AT187" s="21">
        <v>419</v>
      </c>
      <c r="AU187" s="21">
        <v>401</v>
      </c>
      <c r="AV187" s="21"/>
      <c r="AW187" s="21"/>
      <c r="AX187" s="19">
        <f t="shared" si="43"/>
        <v>820</v>
      </c>
      <c r="AY187" s="20"/>
      <c r="AZ187" s="21"/>
      <c r="BA187" s="21"/>
      <c r="BB187" s="21">
        <v>2145</v>
      </c>
      <c r="BC187" s="21"/>
      <c r="BD187" s="19">
        <f t="shared" si="44"/>
        <v>2145</v>
      </c>
      <c r="BE187" s="20"/>
      <c r="BF187" s="22">
        <v>528</v>
      </c>
      <c r="BG187" s="20"/>
      <c r="BH187" s="21"/>
      <c r="BI187" s="21"/>
      <c r="BJ187" s="21">
        <v>2546</v>
      </c>
      <c r="BK187" s="21"/>
      <c r="BL187" s="21"/>
      <c r="BM187" s="21"/>
      <c r="BN187" s="21"/>
      <c r="BO187" s="21"/>
      <c r="BP187" s="21"/>
      <c r="BQ187" s="21"/>
      <c r="BR187" s="21"/>
      <c r="BS187" s="21">
        <v>800</v>
      </c>
      <c r="BT187" s="19">
        <f t="shared" si="38"/>
        <v>3346</v>
      </c>
      <c r="BU187" s="20" t="s">
        <v>12</v>
      </c>
      <c r="BV187" s="19">
        <f t="shared" si="46"/>
        <v>12959</v>
      </c>
      <c r="BW187" s="20" t="s">
        <v>12</v>
      </c>
      <c r="BX187" s="19">
        <f t="shared" si="47"/>
        <v>0</v>
      </c>
      <c r="BY187" s="20" t="s">
        <v>12</v>
      </c>
      <c r="BZ187" s="19"/>
      <c r="CA187" s="20" t="s">
        <v>12</v>
      </c>
      <c r="CB187" s="19">
        <f t="shared" si="34"/>
        <v>0</v>
      </c>
      <c r="CC187" s="5"/>
      <c r="CD187" s="72"/>
      <c r="CE187" s="72"/>
    </row>
    <row r="188" spans="1:83" x14ac:dyDescent="0.2">
      <c r="A188" s="6">
        <f t="shared" si="32"/>
        <v>1</v>
      </c>
      <c r="B188" s="6" t="s">
        <v>414</v>
      </c>
      <c r="C188" s="19">
        <v>0</v>
      </c>
      <c r="D188" s="20"/>
      <c r="E188" s="21"/>
      <c r="F188" s="21"/>
      <c r="G188" s="21"/>
      <c r="H188" s="21">
        <v>120981</v>
      </c>
      <c r="I188" s="21"/>
      <c r="J188" s="21"/>
      <c r="K188" s="21"/>
      <c r="L188" s="21"/>
      <c r="M188" s="21"/>
      <c r="N188" s="19">
        <f t="shared" si="33"/>
        <v>120981</v>
      </c>
      <c r="O188" s="20"/>
      <c r="P188" s="21">
        <v>22468</v>
      </c>
      <c r="Q188" s="21"/>
      <c r="R188" s="21"/>
      <c r="S188" s="21"/>
      <c r="T188" s="21"/>
      <c r="U188" s="62">
        <f t="shared" si="39"/>
        <v>22468</v>
      </c>
      <c r="V188" s="20"/>
      <c r="W188" s="21"/>
      <c r="X188" s="21"/>
      <c r="Y188" s="21"/>
      <c r="Z188" s="21"/>
      <c r="AA188" s="21"/>
      <c r="AB188" s="19">
        <f t="shared" si="40"/>
        <v>0</v>
      </c>
      <c r="AC188" s="20"/>
      <c r="AD188" s="19">
        <f t="shared" si="45"/>
        <v>143449</v>
      </c>
      <c r="AE188" s="20"/>
      <c r="AF188" s="21"/>
      <c r="AG188" s="21"/>
      <c r="AH188" s="21"/>
      <c r="AI188" s="21"/>
      <c r="AJ188" s="19">
        <f t="shared" si="41"/>
        <v>0</v>
      </c>
      <c r="AK188" s="20"/>
      <c r="AL188" s="21"/>
      <c r="AM188" s="21"/>
      <c r="AN188" s="21"/>
      <c r="AO188" s="21"/>
      <c r="AP188" s="19">
        <f t="shared" si="42"/>
        <v>0</v>
      </c>
      <c r="AQ188" s="20"/>
      <c r="AR188" s="21">
        <v>51321</v>
      </c>
      <c r="AS188" s="21"/>
      <c r="AT188" s="21"/>
      <c r="AU188" s="21"/>
      <c r="AV188" s="21"/>
      <c r="AW188" s="21"/>
      <c r="AX188" s="19">
        <f t="shared" si="43"/>
        <v>51321</v>
      </c>
      <c r="AY188" s="20"/>
      <c r="AZ188" s="21">
        <v>3460</v>
      </c>
      <c r="BA188" s="21"/>
      <c r="BB188" s="21">
        <v>11363</v>
      </c>
      <c r="BC188" s="21"/>
      <c r="BD188" s="19">
        <f t="shared" si="44"/>
        <v>14823</v>
      </c>
      <c r="BE188" s="20"/>
      <c r="BF188" s="22">
        <v>50375</v>
      </c>
      <c r="BG188" s="20"/>
      <c r="BH188" s="21"/>
      <c r="BI188" s="21"/>
      <c r="BJ188" s="21">
        <v>17915</v>
      </c>
      <c r="BK188" s="21"/>
      <c r="BL188" s="21"/>
      <c r="BM188" s="21"/>
      <c r="BN188" s="21"/>
      <c r="BO188" s="21"/>
      <c r="BP188" s="21"/>
      <c r="BQ188" s="21"/>
      <c r="BR188" s="21"/>
      <c r="BS188" s="21">
        <v>9015</v>
      </c>
      <c r="BT188" s="19">
        <f t="shared" si="38"/>
        <v>26930</v>
      </c>
      <c r="BU188" s="20" t="s">
        <v>12</v>
      </c>
      <c r="BV188" s="19">
        <f t="shared" si="46"/>
        <v>143449</v>
      </c>
      <c r="BW188" s="20" t="s">
        <v>12</v>
      </c>
      <c r="BX188" s="19">
        <f t="shared" si="47"/>
        <v>0</v>
      </c>
      <c r="BY188" s="20" t="s">
        <v>12</v>
      </c>
      <c r="BZ188" s="19"/>
      <c r="CA188" s="20" t="s">
        <v>12</v>
      </c>
      <c r="CB188" s="19">
        <f t="shared" si="34"/>
        <v>0</v>
      </c>
      <c r="CC188" s="5"/>
      <c r="CD188" s="72"/>
      <c r="CE188" s="72"/>
    </row>
    <row r="189" spans="1:83" x14ac:dyDescent="0.2">
      <c r="A189" s="6">
        <f t="shared" si="32"/>
        <v>1</v>
      </c>
      <c r="B189" s="6" t="s">
        <v>415</v>
      </c>
      <c r="C189" s="19">
        <v>4630389</v>
      </c>
      <c r="D189" s="20"/>
      <c r="E189" s="21">
        <v>1614745</v>
      </c>
      <c r="F189" s="21">
        <v>1500</v>
      </c>
      <c r="G189" s="21">
        <v>56650</v>
      </c>
      <c r="H189" s="21">
        <v>74994</v>
      </c>
      <c r="I189" s="21">
        <v>191000</v>
      </c>
      <c r="J189" s="21"/>
      <c r="K189" s="21"/>
      <c r="L189" s="21"/>
      <c r="M189" s="21">
        <v>1800223</v>
      </c>
      <c r="N189" s="19">
        <f t="shared" si="33"/>
        <v>3739112</v>
      </c>
      <c r="O189" s="20"/>
      <c r="P189" s="21">
        <v>1416559</v>
      </c>
      <c r="Q189" s="21"/>
      <c r="R189" s="21"/>
      <c r="S189" s="21" t="s">
        <v>84</v>
      </c>
      <c r="T189" s="21">
        <v>917198</v>
      </c>
      <c r="U189" s="62">
        <f t="shared" si="39"/>
        <v>2333757</v>
      </c>
      <c r="V189" s="20"/>
      <c r="W189" s="21"/>
      <c r="X189" s="21"/>
      <c r="Y189" s="21"/>
      <c r="Z189" s="21"/>
      <c r="AA189" s="21"/>
      <c r="AB189" s="19">
        <f t="shared" si="40"/>
        <v>0</v>
      </c>
      <c r="AC189" s="20"/>
      <c r="AD189" s="19">
        <f t="shared" si="45"/>
        <v>6072869</v>
      </c>
      <c r="AE189" s="20"/>
      <c r="AF189" s="21"/>
      <c r="AG189" s="21"/>
      <c r="AH189" s="21"/>
      <c r="AI189" s="21"/>
      <c r="AJ189" s="19">
        <f t="shared" si="41"/>
        <v>0</v>
      </c>
      <c r="AK189" s="20"/>
      <c r="AL189" s="21">
        <v>6345806</v>
      </c>
      <c r="AM189" s="21"/>
      <c r="AN189" s="21"/>
      <c r="AO189" s="21"/>
      <c r="AP189" s="19">
        <f t="shared" si="42"/>
        <v>6345806</v>
      </c>
      <c r="AQ189" s="20"/>
      <c r="AR189" s="21">
        <v>210156</v>
      </c>
      <c r="AS189" s="21"/>
      <c r="AT189" s="21">
        <v>17834</v>
      </c>
      <c r="AU189" s="21"/>
      <c r="AV189" s="21"/>
      <c r="AW189" s="21"/>
      <c r="AX189" s="19">
        <f t="shared" si="43"/>
        <v>227990</v>
      </c>
      <c r="AY189" s="20"/>
      <c r="AZ189" s="21">
        <v>379882</v>
      </c>
      <c r="BA189" s="21">
        <v>1297</v>
      </c>
      <c r="BB189" s="21">
        <v>167489</v>
      </c>
      <c r="BC189" s="21"/>
      <c r="BD189" s="19">
        <f t="shared" si="44"/>
        <v>548668</v>
      </c>
      <c r="BE189" s="20"/>
      <c r="BF189" s="22">
        <v>967350</v>
      </c>
      <c r="BG189" s="20"/>
      <c r="BH189" s="21"/>
      <c r="BI189" s="21"/>
      <c r="BJ189" s="21">
        <v>259161</v>
      </c>
      <c r="BK189" s="21"/>
      <c r="BL189" s="21">
        <v>-654</v>
      </c>
      <c r="BM189" s="21"/>
      <c r="BN189" s="21"/>
      <c r="BO189" s="21"/>
      <c r="BP189" s="21"/>
      <c r="BQ189" s="21"/>
      <c r="BR189" s="21">
        <v>270580</v>
      </c>
      <c r="BS189" s="21">
        <v>176830</v>
      </c>
      <c r="BT189" s="19">
        <f t="shared" si="38"/>
        <v>705917</v>
      </c>
      <c r="BU189" s="20" t="s">
        <v>12</v>
      </c>
      <c r="BV189" s="19">
        <f t="shared" si="46"/>
        <v>8795731</v>
      </c>
      <c r="BW189" s="20" t="s">
        <v>12</v>
      </c>
      <c r="BX189" s="19">
        <f t="shared" si="47"/>
        <v>-2722862</v>
      </c>
      <c r="BY189" s="20" t="s">
        <v>12</v>
      </c>
      <c r="BZ189" s="19"/>
      <c r="CA189" s="20" t="s">
        <v>12</v>
      </c>
      <c r="CB189" s="19">
        <f t="shared" si="34"/>
        <v>1907527</v>
      </c>
      <c r="CC189" s="5"/>
      <c r="CD189" s="72">
        <v>1907526</v>
      </c>
      <c r="CE189" s="72"/>
    </row>
    <row r="190" spans="1:83" x14ac:dyDescent="0.2">
      <c r="A190" s="6">
        <f t="shared" si="32"/>
        <v>1</v>
      </c>
      <c r="B190" s="6" t="s">
        <v>416</v>
      </c>
      <c r="C190" s="19"/>
      <c r="D190" s="20"/>
      <c r="E190" s="21"/>
      <c r="F190" s="21"/>
      <c r="G190" s="21"/>
      <c r="H190" s="21"/>
      <c r="I190" s="21"/>
      <c r="J190" s="21"/>
      <c r="K190" s="21"/>
      <c r="L190" s="21"/>
      <c r="M190" s="21">
        <v>5141</v>
      </c>
      <c r="N190" s="19">
        <f t="shared" si="33"/>
        <v>5141</v>
      </c>
      <c r="O190" s="20"/>
      <c r="P190" s="21">
        <v>34107</v>
      </c>
      <c r="Q190" s="21"/>
      <c r="R190" s="21"/>
      <c r="S190" s="21">
        <v>290</v>
      </c>
      <c r="T190" s="21"/>
      <c r="U190" s="62">
        <f t="shared" si="39"/>
        <v>34397</v>
      </c>
      <c r="V190" s="20"/>
      <c r="W190" s="21"/>
      <c r="X190" s="21"/>
      <c r="Y190" s="21"/>
      <c r="Z190" s="21"/>
      <c r="AA190" s="21"/>
      <c r="AB190" s="19">
        <f t="shared" si="40"/>
        <v>0</v>
      </c>
      <c r="AC190" s="20"/>
      <c r="AD190" s="19">
        <f t="shared" si="45"/>
        <v>39538</v>
      </c>
      <c r="AE190" s="20"/>
      <c r="AF190" s="21">
        <v>377</v>
      </c>
      <c r="AG190" s="21"/>
      <c r="AH190" s="21"/>
      <c r="AI190" s="21">
        <v>305</v>
      </c>
      <c r="AJ190" s="19">
        <f t="shared" si="41"/>
        <v>682</v>
      </c>
      <c r="AK190" s="20"/>
      <c r="AL190" s="21"/>
      <c r="AM190" s="21"/>
      <c r="AN190" s="21"/>
      <c r="AO190" s="21">
        <v>7296</v>
      </c>
      <c r="AP190" s="19">
        <f t="shared" si="42"/>
        <v>7296</v>
      </c>
      <c r="AQ190" s="20"/>
      <c r="AR190" s="21"/>
      <c r="AS190" s="21">
        <v>492</v>
      </c>
      <c r="AT190" s="21">
        <v>3656</v>
      </c>
      <c r="AU190" s="21"/>
      <c r="AV190" s="21"/>
      <c r="AW190" s="21">
        <v>3340</v>
      </c>
      <c r="AX190" s="19">
        <f t="shared" si="43"/>
        <v>7488</v>
      </c>
      <c r="AY190" s="20"/>
      <c r="AZ190" s="21"/>
      <c r="BA190" s="21"/>
      <c r="BB190" s="21">
        <v>2015</v>
      </c>
      <c r="BC190" s="21">
        <v>4997</v>
      </c>
      <c r="BD190" s="19">
        <f t="shared" si="44"/>
        <v>7012</v>
      </c>
      <c r="BE190" s="20"/>
      <c r="BF190" s="22">
        <v>4542</v>
      </c>
      <c r="BG190" s="20"/>
      <c r="BH190" s="21"/>
      <c r="BI190" s="21"/>
      <c r="BJ190" s="21">
        <v>12518</v>
      </c>
      <c r="BK190" s="21"/>
      <c r="BL190" s="21"/>
      <c r="BM190" s="21"/>
      <c r="BN190" s="21"/>
      <c r="BO190" s="21"/>
      <c r="BP190" s="21"/>
      <c r="BQ190" s="21"/>
      <c r="BR190" s="21"/>
      <c r="BS190" s="21"/>
      <c r="BT190" s="19">
        <f t="shared" si="38"/>
        <v>12518</v>
      </c>
      <c r="BU190" s="20" t="s">
        <v>12</v>
      </c>
      <c r="BV190" s="19">
        <f t="shared" si="46"/>
        <v>39538</v>
      </c>
      <c r="BW190" s="20" t="s">
        <v>12</v>
      </c>
      <c r="BX190" s="19">
        <f t="shared" si="47"/>
        <v>0</v>
      </c>
      <c r="BY190" s="20" t="s">
        <v>12</v>
      </c>
      <c r="BZ190" s="19"/>
      <c r="CA190" s="20" t="s">
        <v>12</v>
      </c>
      <c r="CB190" s="19">
        <f t="shared" si="34"/>
        <v>0</v>
      </c>
      <c r="CC190" s="5"/>
      <c r="CD190" s="72"/>
      <c r="CE190" s="72"/>
    </row>
    <row r="191" spans="1:83" x14ac:dyDescent="0.2">
      <c r="A191" s="6">
        <f t="shared" si="32"/>
        <v>1</v>
      </c>
      <c r="B191" s="6" t="s">
        <v>417</v>
      </c>
      <c r="C191" s="19">
        <v>23149</v>
      </c>
      <c r="D191" s="20"/>
      <c r="E191" s="21">
        <v>54032</v>
      </c>
      <c r="F191" s="21"/>
      <c r="G191" s="21"/>
      <c r="H191" s="21"/>
      <c r="I191" s="21"/>
      <c r="J191" s="21"/>
      <c r="K191" s="21"/>
      <c r="L191" s="21"/>
      <c r="M191" s="21">
        <v>3771</v>
      </c>
      <c r="N191" s="19">
        <f t="shared" si="33"/>
        <v>57803</v>
      </c>
      <c r="O191" s="20"/>
      <c r="P191" s="21">
        <v>61897</v>
      </c>
      <c r="Q191" s="21"/>
      <c r="R191" s="21"/>
      <c r="S191" s="21"/>
      <c r="T191" s="21"/>
      <c r="U191" s="62">
        <f t="shared" si="39"/>
        <v>61897</v>
      </c>
      <c r="V191" s="20"/>
      <c r="W191" s="21"/>
      <c r="X191" s="21"/>
      <c r="Y191" s="21"/>
      <c r="Z191" s="21"/>
      <c r="AA191" s="21"/>
      <c r="AB191" s="19">
        <f t="shared" si="40"/>
        <v>0</v>
      </c>
      <c r="AC191" s="20"/>
      <c r="AD191" s="19">
        <f t="shared" si="45"/>
        <v>119700</v>
      </c>
      <c r="AE191" s="20"/>
      <c r="AF191" s="21"/>
      <c r="AG191" s="21"/>
      <c r="AH191" s="21"/>
      <c r="AI191" s="21"/>
      <c r="AJ191" s="19">
        <f t="shared" si="41"/>
        <v>0</v>
      </c>
      <c r="AK191" s="20"/>
      <c r="AL191" s="21"/>
      <c r="AM191" s="21"/>
      <c r="AN191" s="21"/>
      <c r="AO191" s="21"/>
      <c r="AP191" s="19">
        <f t="shared" si="42"/>
        <v>0</v>
      </c>
      <c r="AQ191" s="20"/>
      <c r="AR191" s="21"/>
      <c r="AS191" s="21"/>
      <c r="AT191" s="21">
        <v>68</v>
      </c>
      <c r="AU191" s="21"/>
      <c r="AV191" s="21"/>
      <c r="AW191" s="21">
        <v>31063</v>
      </c>
      <c r="AX191" s="19">
        <f t="shared" si="43"/>
        <v>31131</v>
      </c>
      <c r="AY191" s="20"/>
      <c r="AZ191" s="21"/>
      <c r="BA191" s="21"/>
      <c r="BB191" s="21">
        <v>13907</v>
      </c>
      <c r="BC191" s="21"/>
      <c r="BD191" s="19">
        <f t="shared" si="44"/>
        <v>13907</v>
      </c>
      <c r="BE191" s="20"/>
      <c r="BF191" s="22">
        <v>42135</v>
      </c>
      <c r="BG191" s="20"/>
      <c r="BH191" s="21"/>
      <c r="BI191" s="21"/>
      <c r="BJ191" s="21">
        <v>9615</v>
      </c>
      <c r="BK191" s="21"/>
      <c r="BL191" s="21"/>
      <c r="BM191" s="21"/>
      <c r="BN191" s="21"/>
      <c r="BO191" s="21"/>
      <c r="BP191" s="21"/>
      <c r="BQ191" s="21"/>
      <c r="BR191" s="21"/>
      <c r="BS191" s="21">
        <v>32505</v>
      </c>
      <c r="BT191" s="19">
        <f t="shared" si="38"/>
        <v>42120</v>
      </c>
      <c r="BU191" s="20" t="s">
        <v>12</v>
      </c>
      <c r="BV191" s="19">
        <f t="shared" si="46"/>
        <v>129293</v>
      </c>
      <c r="BW191" s="20" t="s">
        <v>12</v>
      </c>
      <c r="BX191" s="19">
        <f t="shared" si="47"/>
        <v>-9593</v>
      </c>
      <c r="BY191" s="20" t="s">
        <v>12</v>
      </c>
      <c r="BZ191" s="19"/>
      <c r="CA191" s="20" t="s">
        <v>12</v>
      </c>
      <c r="CB191" s="19">
        <f t="shared" si="34"/>
        <v>13556</v>
      </c>
      <c r="CC191" s="5"/>
      <c r="CD191" s="72"/>
      <c r="CE191" s="72"/>
    </row>
    <row r="192" spans="1:83" x14ac:dyDescent="0.2">
      <c r="A192" s="6">
        <f t="shared" si="32"/>
        <v>1</v>
      </c>
      <c r="B192" s="6" t="s">
        <v>418</v>
      </c>
      <c r="C192" s="19">
        <v>13699</v>
      </c>
      <c r="D192" s="20"/>
      <c r="E192" s="21">
        <v>112524</v>
      </c>
      <c r="F192" s="21"/>
      <c r="G192" s="21"/>
      <c r="H192" s="21">
        <v>52651</v>
      </c>
      <c r="I192" s="21"/>
      <c r="J192" s="21"/>
      <c r="K192" s="21"/>
      <c r="L192" s="21"/>
      <c r="M192" s="21">
        <v>15845</v>
      </c>
      <c r="N192" s="19">
        <f t="shared" si="33"/>
        <v>181020</v>
      </c>
      <c r="O192" s="20"/>
      <c r="P192" s="21">
        <v>28904</v>
      </c>
      <c r="Q192" s="21">
        <v>11297</v>
      </c>
      <c r="R192" s="21"/>
      <c r="S192" s="21"/>
      <c r="T192" s="21">
        <v>96869</v>
      </c>
      <c r="U192" s="62">
        <f t="shared" si="39"/>
        <v>137070</v>
      </c>
      <c r="V192" s="20"/>
      <c r="W192" s="21"/>
      <c r="X192" s="21"/>
      <c r="Y192" s="21"/>
      <c r="Z192" s="21"/>
      <c r="AA192" s="21"/>
      <c r="AB192" s="19">
        <f t="shared" si="40"/>
        <v>0</v>
      </c>
      <c r="AC192" s="20"/>
      <c r="AD192" s="19">
        <f t="shared" si="45"/>
        <v>318090</v>
      </c>
      <c r="AE192" s="20"/>
      <c r="AF192" s="21"/>
      <c r="AG192" s="21"/>
      <c r="AH192" s="21"/>
      <c r="AI192" s="21"/>
      <c r="AJ192" s="19">
        <f t="shared" si="41"/>
        <v>0</v>
      </c>
      <c r="AK192" s="20"/>
      <c r="AL192" s="21">
        <v>55015</v>
      </c>
      <c r="AM192" s="21">
        <v>31370</v>
      </c>
      <c r="AN192" s="21"/>
      <c r="AO192" s="21">
        <v>1655</v>
      </c>
      <c r="AP192" s="19">
        <f t="shared" si="42"/>
        <v>88040</v>
      </c>
      <c r="AQ192" s="20"/>
      <c r="AR192" s="21"/>
      <c r="AS192" s="21"/>
      <c r="AT192" s="21">
        <v>2241</v>
      </c>
      <c r="AU192" s="21"/>
      <c r="AV192" s="21"/>
      <c r="AW192" s="21">
        <v>98483</v>
      </c>
      <c r="AX192" s="19">
        <f t="shared" si="43"/>
        <v>100724</v>
      </c>
      <c r="AY192" s="20"/>
      <c r="AZ192" s="21"/>
      <c r="BA192" s="21">
        <v>19083</v>
      </c>
      <c r="BB192" s="21">
        <v>8217</v>
      </c>
      <c r="BC192" s="21"/>
      <c r="BD192" s="19">
        <f t="shared" si="44"/>
        <v>27300</v>
      </c>
      <c r="BE192" s="20"/>
      <c r="BF192" s="22"/>
      <c r="BG192" s="20"/>
      <c r="BH192" s="21"/>
      <c r="BI192" s="21"/>
      <c r="BJ192" s="21">
        <v>39681</v>
      </c>
      <c r="BK192" s="21"/>
      <c r="BL192" s="21"/>
      <c r="BM192" s="21"/>
      <c r="BN192" s="21"/>
      <c r="BO192" s="21"/>
      <c r="BP192" s="21"/>
      <c r="BQ192" s="21"/>
      <c r="BR192" s="21"/>
      <c r="BS192" s="21">
        <v>26345</v>
      </c>
      <c r="BT192" s="19">
        <f t="shared" si="38"/>
        <v>66026</v>
      </c>
      <c r="BU192" s="20" t="s">
        <v>12</v>
      </c>
      <c r="BV192" s="19">
        <f t="shared" si="46"/>
        <v>282090</v>
      </c>
      <c r="BW192" s="20" t="s">
        <v>12</v>
      </c>
      <c r="BX192" s="19">
        <f t="shared" si="47"/>
        <v>36000</v>
      </c>
      <c r="BY192" s="20" t="s">
        <v>12</v>
      </c>
      <c r="BZ192" s="19"/>
      <c r="CA192" s="20" t="s">
        <v>12</v>
      </c>
      <c r="CB192" s="19">
        <f t="shared" si="34"/>
        <v>49699</v>
      </c>
      <c r="CC192" s="5"/>
      <c r="CD192" s="72">
        <v>35000</v>
      </c>
      <c r="CE192" s="72">
        <v>14699</v>
      </c>
    </row>
    <row r="193" spans="1:83" x14ac:dyDescent="0.2">
      <c r="A193" s="6">
        <f t="shared" si="32"/>
        <v>1</v>
      </c>
      <c r="B193" s="6" t="s">
        <v>419</v>
      </c>
      <c r="C193" s="19">
        <v>0</v>
      </c>
      <c r="D193" s="20"/>
      <c r="E193" s="21"/>
      <c r="F193" s="21"/>
      <c r="G193" s="21">
        <v>2249.13</v>
      </c>
      <c r="H193" s="21">
        <v>18249</v>
      </c>
      <c r="I193" s="21"/>
      <c r="J193" s="21"/>
      <c r="K193" s="21"/>
      <c r="L193" s="21"/>
      <c r="M193" s="21"/>
      <c r="N193" s="19">
        <f t="shared" si="33"/>
        <v>20498.13</v>
      </c>
      <c r="O193" s="20"/>
      <c r="P193" s="21">
        <v>6613.22</v>
      </c>
      <c r="Q193" s="21">
        <v>5209.75</v>
      </c>
      <c r="R193" s="21">
        <v>7586.86</v>
      </c>
      <c r="S193" s="21">
        <v>6878</v>
      </c>
      <c r="T193" s="21"/>
      <c r="U193" s="62">
        <f t="shared" si="39"/>
        <v>26287.83</v>
      </c>
      <c r="V193" s="20"/>
      <c r="W193" s="21"/>
      <c r="X193" s="21"/>
      <c r="Y193" s="21"/>
      <c r="Z193" s="21"/>
      <c r="AA193" s="21"/>
      <c r="AB193" s="19">
        <f t="shared" si="40"/>
        <v>0</v>
      </c>
      <c r="AC193" s="20"/>
      <c r="AD193" s="19">
        <f t="shared" si="45"/>
        <v>46785.960000000006</v>
      </c>
      <c r="AE193" s="20"/>
      <c r="AF193" s="21">
        <v>832</v>
      </c>
      <c r="AG193" s="21"/>
      <c r="AH193" s="21"/>
      <c r="AI193" s="21"/>
      <c r="AJ193" s="19">
        <f t="shared" si="41"/>
        <v>832</v>
      </c>
      <c r="AK193" s="20"/>
      <c r="AL193" s="21"/>
      <c r="AM193" s="21"/>
      <c r="AN193" s="21"/>
      <c r="AO193" s="21"/>
      <c r="AP193" s="19">
        <f t="shared" si="42"/>
        <v>0</v>
      </c>
      <c r="AQ193" s="20"/>
      <c r="AR193" s="21"/>
      <c r="AS193" s="21"/>
      <c r="AT193" s="21"/>
      <c r="AU193" s="21">
        <v>2270.5</v>
      </c>
      <c r="AV193" s="21"/>
      <c r="AW193" s="21">
        <v>3013.48</v>
      </c>
      <c r="AX193" s="19">
        <f t="shared" si="43"/>
        <v>5283.98</v>
      </c>
      <c r="AY193" s="20"/>
      <c r="AZ193" s="21"/>
      <c r="BA193" s="21"/>
      <c r="BB193" s="21">
        <v>4153.17</v>
      </c>
      <c r="BC193" s="21"/>
      <c r="BD193" s="19">
        <f t="shared" si="44"/>
        <v>4153.17</v>
      </c>
      <c r="BE193" s="20"/>
      <c r="BF193" s="22">
        <v>17802.52</v>
      </c>
      <c r="BG193" s="20"/>
      <c r="BH193" s="21"/>
      <c r="BI193" s="21"/>
      <c r="BJ193" s="21">
        <v>5434.56</v>
      </c>
      <c r="BK193" s="21">
        <v>1133.82</v>
      </c>
      <c r="BL193" s="21"/>
      <c r="BM193" s="21"/>
      <c r="BN193" s="21"/>
      <c r="BO193" s="21"/>
      <c r="BP193" s="21"/>
      <c r="BQ193" s="21"/>
      <c r="BR193" s="21"/>
      <c r="BS193" s="21"/>
      <c r="BT193" s="19">
        <f t="shared" si="38"/>
        <v>6568.38</v>
      </c>
      <c r="BU193" s="20" t="s">
        <v>12</v>
      </c>
      <c r="BV193" s="19">
        <f t="shared" si="46"/>
        <v>34640.050000000003</v>
      </c>
      <c r="BW193" s="20" t="s">
        <v>12</v>
      </c>
      <c r="BX193" s="19">
        <f t="shared" si="47"/>
        <v>12145.910000000003</v>
      </c>
      <c r="BY193" s="20" t="s">
        <v>12</v>
      </c>
      <c r="BZ193" s="19"/>
      <c r="CA193" s="20" t="s">
        <v>12</v>
      </c>
      <c r="CB193" s="19">
        <f t="shared" si="34"/>
        <v>12145.910000000003</v>
      </c>
      <c r="CC193" s="5"/>
      <c r="CD193" s="72"/>
      <c r="CE193" s="72"/>
    </row>
    <row r="194" spans="1:83" x14ac:dyDescent="0.2">
      <c r="A194" s="6">
        <f t="shared" si="32"/>
        <v>1</v>
      </c>
      <c r="B194" s="6" t="s">
        <v>420</v>
      </c>
      <c r="C194" s="19">
        <v>187210</v>
      </c>
      <c r="D194" s="20"/>
      <c r="E194" s="21">
        <v>20098</v>
      </c>
      <c r="F194" s="21"/>
      <c r="G194" s="21">
        <v>368</v>
      </c>
      <c r="H194" s="21">
        <v>2425</v>
      </c>
      <c r="I194" s="21"/>
      <c r="J194" s="21"/>
      <c r="K194" s="21"/>
      <c r="L194" s="21"/>
      <c r="M194" s="21">
        <v>250</v>
      </c>
      <c r="N194" s="19">
        <f t="shared" si="33"/>
        <v>23141</v>
      </c>
      <c r="O194" s="20"/>
      <c r="P194" s="21">
        <v>12421</v>
      </c>
      <c r="Q194" s="21">
        <v>20929</v>
      </c>
      <c r="R194" s="21">
        <v>8923</v>
      </c>
      <c r="S194" s="21"/>
      <c r="T194" s="21"/>
      <c r="U194" s="62">
        <f t="shared" si="39"/>
        <v>42273</v>
      </c>
      <c r="V194" s="20"/>
      <c r="W194" s="21"/>
      <c r="X194" s="21"/>
      <c r="Y194" s="21"/>
      <c r="Z194" s="21"/>
      <c r="AA194" s="21"/>
      <c r="AB194" s="19">
        <f t="shared" si="40"/>
        <v>0</v>
      </c>
      <c r="AC194" s="20"/>
      <c r="AD194" s="19">
        <f t="shared" si="45"/>
        <v>65414</v>
      </c>
      <c r="AE194" s="20"/>
      <c r="AF194" s="21"/>
      <c r="AG194" s="21"/>
      <c r="AH194" s="21"/>
      <c r="AI194" s="21"/>
      <c r="AJ194" s="19">
        <f t="shared" si="41"/>
        <v>0</v>
      </c>
      <c r="AK194" s="20"/>
      <c r="AL194" s="21"/>
      <c r="AM194" s="21"/>
      <c r="AN194" s="21"/>
      <c r="AO194" s="21"/>
      <c r="AP194" s="19">
        <f t="shared" si="42"/>
        <v>0</v>
      </c>
      <c r="AQ194" s="20"/>
      <c r="AR194" s="21"/>
      <c r="AS194" s="21"/>
      <c r="AT194" s="21">
        <v>2331</v>
      </c>
      <c r="AU194" s="21"/>
      <c r="AV194" s="21"/>
      <c r="AW194" s="21">
        <v>13859</v>
      </c>
      <c r="AX194" s="19">
        <f t="shared" si="43"/>
        <v>16190</v>
      </c>
      <c r="AY194" s="20"/>
      <c r="AZ194" s="21"/>
      <c r="BA194" s="21"/>
      <c r="BB194" s="21">
        <v>443</v>
      </c>
      <c r="BC194" s="21"/>
      <c r="BD194" s="19">
        <f t="shared" si="44"/>
        <v>443</v>
      </c>
      <c r="BE194" s="20"/>
      <c r="BF194" s="22">
        <v>2281</v>
      </c>
      <c r="BG194" s="20"/>
      <c r="BH194" s="21"/>
      <c r="BI194" s="21"/>
      <c r="BJ194" s="21">
        <v>7698</v>
      </c>
      <c r="BK194" s="21">
        <v>2500</v>
      </c>
      <c r="BL194" s="21"/>
      <c r="BM194" s="21"/>
      <c r="BN194" s="21"/>
      <c r="BO194" s="21"/>
      <c r="BP194" s="21"/>
      <c r="BQ194" s="21"/>
      <c r="BR194" s="21"/>
      <c r="BS194" s="21"/>
      <c r="BT194" s="19">
        <f t="shared" si="38"/>
        <v>10198</v>
      </c>
      <c r="BU194" s="20" t="s">
        <v>12</v>
      </c>
      <c r="BV194" s="19">
        <f t="shared" si="46"/>
        <v>29112</v>
      </c>
      <c r="BW194" s="20" t="s">
        <v>12</v>
      </c>
      <c r="BX194" s="19">
        <f t="shared" si="47"/>
        <v>36302</v>
      </c>
      <c r="BY194" s="20" t="s">
        <v>12</v>
      </c>
      <c r="BZ194" s="19"/>
      <c r="CA194" s="20" t="s">
        <v>12</v>
      </c>
      <c r="CB194" s="19">
        <f t="shared" si="34"/>
        <v>223512</v>
      </c>
      <c r="CC194" s="5"/>
      <c r="CD194" s="72">
        <v>133512</v>
      </c>
      <c r="CE194" s="72">
        <v>90000</v>
      </c>
    </row>
    <row r="195" spans="1:83" x14ac:dyDescent="0.2">
      <c r="A195" s="6">
        <f t="shared" si="32"/>
        <v>1</v>
      </c>
      <c r="B195" s="6" t="s">
        <v>421</v>
      </c>
      <c r="C195" s="19">
        <v>592139</v>
      </c>
      <c r="D195" s="20"/>
      <c r="E195" s="21">
        <v>176253</v>
      </c>
      <c r="F195" s="21"/>
      <c r="G195" s="21">
        <v>11652</v>
      </c>
      <c r="H195" s="21">
        <v>50000</v>
      </c>
      <c r="I195" s="21"/>
      <c r="J195" s="21"/>
      <c r="K195" s="21">
        <v>119378</v>
      </c>
      <c r="L195" s="21">
        <v>12834</v>
      </c>
      <c r="M195" s="21"/>
      <c r="N195" s="19">
        <f t="shared" si="33"/>
        <v>370117</v>
      </c>
      <c r="O195" s="20"/>
      <c r="P195" s="21">
        <v>177997</v>
      </c>
      <c r="Q195" s="21">
        <v>67787</v>
      </c>
      <c r="R195" s="21"/>
      <c r="S195" s="21"/>
      <c r="T195" s="21"/>
      <c r="U195" s="62">
        <f t="shared" si="39"/>
        <v>245784</v>
      </c>
      <c r="V195" s="20"/>
      <c r="W195" s="21"/>
      <c r="X195" s="21"/>
      <c r="Y195" s="21"/>
      <c r="Z195" s="21"/>
      <c r="AA195" s="21">
        <v>82543</v>
      </c>
      <c r="AB195" s="19">
        <f t="shared" si="40"/>
        <v>82543</v>
      </c>
      <c r="AC195" s="20"/>
      <c r="AD195" s="19">
        <f t="shared" si="45"/>
        <v>698444</v>
      </c>
      <c r="AE195" s="20"/>
      <c r="AF195" s="21"/>
      <c r="AG195" s="21">
        <v>14926</v>
      </c>
      <c r="AH195" s="21"/>
      <c r="AI195" s="21"/>
      <c r="AJ195" s="19">
        <f t="shared" si="41"/>
        <v>14926</v>
      </c>
      <c r="AK195" s="20"/>
      <c r="AL195" s="21">
        <v>54538</v>
      </c>
      <c r="AM195" s="21">
        <v>3500</v>
      </c>
      <c r="AN195" s="21"/>
      <c r="AO195" s="21">
        <v>11200</v>
      </c>
      <c r="AP195" s="19">
        <f t="shared" si="42"/>
        <v>69238</v>
      </c>
      <c r="AQ195" s="20"/>
      <c r="AR195" s="21">
        <v>18871</v>
      </c>
      <c r="AS195" s="21">
        <v>49505</v>
      </c>
      <c r="AT195" s="21">
        <v>34058</v>
      </c>
      <c r="AU195" s="21">
        <v>7267</v>
      </c>
      <c r="AV195" s="21">
        <v>250</v>
      </c>
      <c r="AW195" s="21">
        <v>94984</v>
      </c>
      <c r="AX195" s="19">
        <f t="shared" si="43"/>
        <v>204935</v>
      </c>
      <c r="AY195" s="20"/>
      <c r="AZ195" s="21">
        <v>62658</v>
      </c>
      <c r="BA195" s="21">
        <v>3100</v>
      </c>
      <c r="BB195" s="21">
        <v>20467</v>
      </c>
      <c r="BC195" s="21">
        <v>15613</v>
      </c>
      <c r="BD195" s="19">
        <f t="shared" si="44"/>
        <v>101838</v>
      </c>
      <c r="BE195" s="20"/>
      <c r="BF195" s="22">
        <v>115200</v>
      </c>
      <c r="BG195" s="20"/>
      <c r="BH195" s="21"/>
      <c r="BI195" s="21"/>
      <c r="BJ195" s="21">
        <v>57805</v>
      </c>
      <c r="BK195" s="21">
        <v>1500</v>
      </c>
      <c r="BL195" s="21">
        <v>91531</v>
      </c>
      <c r="BM195" s="21"/>
      <c r="BN195" s="21"/>
      <c r="BO195" s="21"/>
      <c r="BP195" s="21"/>
      <c r="BQ195" s="21"/>
      <c r="BR195" s="21"/>
      <c r="BS195" s="21"/>
      <c r="BT195" s="19">
        <f t="shared" si="38"/>
        <v>150836</v>
      </c>
      <c r="BU195" s="20" t="s">
        <v>12</v>
      </c>
      <c r="BV195" s="19">
        <f t="shared" si="46"/>
        <v>656973</v>
      </c>
      <c r="BW195" s="20" t="s">
        <v>12</v>
      </c>
      <c r="BX195" s="19">
        <f t="shared" si="47"/>
        <v>41471</v>
      </c>
      <c r="BY195" s="20" t="s">
        <v>12</v>
      </c>
      <c r="BZ195" s="19"/>
      <c r="CA195" s="20" t="s">
        <v>12</v>
      </c>
      <c r="CB195" s="19">
        <f t="shared" si="34"/>
        <v>633610</v>
      </c>
      <c r="CC195" s="5"/>
      <c r="CD195" s="72">
        <v>285000</v>
      </c>
      <c r="CE195" s="72">
        <v>349429</v>
      </c>
    </row>
    <row r="196" spans="1:83" x14ac:dyDescent="0.2">
      <c r="A196" s="6">
        <f t="shared" si="32"/>
        <v>1</v>
      </c>
      <c r="B196" s="6" t="s">
        <v>422</v>
      </c>
      <c r="C196" s="19">
        <v>0</v>
      </c>
      <c r="D196" s="20"/>
      <c r="E196" s="21">
        <v>89377.55</v>
      </c>
      <c r="F196" s="21"/>
      <c r="G196" s="21">
        <v>1845.62</v>
      </c>
      <c r="H196" s="21">
        <v>5302</v>
      </c>
      <c r="I196" s="21"/>
      <c r="J196" s="21"/>
      <c r="K196" s="21"/>
      <c r="L196" s="21"/>
      <c r="M196" s="21">
        <v>37855.22</v>
      </c>
      <c r="N196" s="19">
        <f t="shared" si="33"/>
        <v>134380.39000000001</v>
      </c>
      <c r="O196" s="20"/>
      <c r="P196" s="21">
        <v>81172.59</v>
      </c>
      <c r="Q196" s="21">
        <v>11037.59</v>
      </c>
      <c r="R196" s="21">
        <v>13302.06</v>
      </c>
      <c r="S196" s="21"/>
      <c r="T196" s="21"/>
      <c r="U196" s="62">
        <f t="shared" si="39"/>
        <v>105512.23999999999</v>
      </c>
      <c r="V196" s="20"/>
      <c r="W196" s="21"/>
      <c r="X196" s="21"/>
      <c r="Y196" s="21"/>
      <c r="Z196" s="21"/>
      <c r="AA196" s="21"/>
      <c r="AB196" s="19">
        <f t="shared" si="40"/>
        <v>0</v>
      </c>
      <c r="AC196" s="20"/>
      <c r="AD196" s="19">
        <f t="shared" si="45"/>
        <v>239892.63</v>
      </c>
      <c r="AE196" s="20"/>
      <c r="AF196" s="21"/>
      <c r="AG196" s="21"/>
      <c r="AH196" s="21"/>
      <c r="AI196" s="21"/>
      <c r="AJ196" s="19">
        <f t="shared" si="41"/>
        <v>0</v>
      </c>
      <c r="AK196" s="20"/>
      <c r="AL196" s="21"/>
      <c r="AM196" s="21"/>
      <c r="AN196" s="21"/>
      <c r="AO196" s="21"/>
      <c r="AP196" s="19">
        <f t="shared" si="42"/>
        <v>0</v>
      </c>
      <c r="AQ196" s="20"/>
      <c r="AR196" s="21">
        <v>50131.72</v>
      </c>
      <c r="AS196" s="21">
        <v>17146.88</v>
      </c>
      <c r="AT196" s="21">
        <v>2853.03</v>
      </c>
      <c r="AU196" s="21"/>
      <c r="AV196" s="21"/>
      <c r="AW196" s="21">
        <v>86445.04</v>
      </c>
      <c r="AX196" s="19">
        <f t="shared" si="43"/>
        <v>156576.66999999998</v>
      </c>
      <c r="AY196" s="20"/>
      <c r="AZ196" s="21"/>
      <c r="BA196" s="21">
        <v>8512.31</v>
      </c>
      <c r="BB196" s="21">
        <v>7120.93</v>
      </c>
      <c r="BC196" s="21">
        <v>5925.04</v>
      </c>
      <c r="BD196" s="19">
        <f t="shared" si="44"/>
        <v>21558.28</v>
      </c>
      <c r="BE196" s="20"/>
      <c r="BF196" s="22">
        <v>32414.6</v>
      </c>
      <c r="BG196" s="20"/>
      <c r="BH196" s="21"/>
      <c r="BI196" s="21"/>
      <c r="BJ196" s="21">
        <v>12328.37</v>
      </c>
      <c r="BK196" s="21">
        <v>11451.46</v>
      </c>
      <c r="BL196" s="21"/>
      <c r="BM196" s="21"/>
      <c r="BN196" s="21"/>
      <c r="BO196" s="21"/>
      <c r="BP196" s="21"/>
      <c r="BQ196" s="21"/>
      <c r="BR196" s="21"/>
      <c r="BS196" s="21">
        <v>5493.78</v>
      </c>
      <c r="BT196" s="19">
        <f t="shared" si="38"/>
        <v>29273.61</v>
      </c>
      <c r="BU196" s="20" t="s">
        <v>12</v>
      </c>
      <c r="BV196" s="19">
        <f t="shared" si="46"/>
        <v>239823.15999999997</v>
      </c>
      <c r="BW196" s="20" t="s">
        <v>12</v>
      </c>
      <c r="BX196" s="19">
        <f t="shared" si="47"/>
        <v>69.470000000030268</v>
      </c>
      <c r="BY196" s="20" t="s">
        <v>12</v>
      </c>
      <c r="BZ196" s="19">
        <v>-69.239999999999995</v>
      </c>
      <c r="CA196" s="20" t="s">
        <v>12</v>
      </c>
      <c r="CB196" s="19">
        <f t="shared" si="34"/>
        <v>0.2300000000302731</v>
      </c>
      <c r="CC196" s="5"/>
      <c r="CD196" s="72"/>
      <c r="CE196" s="72"/>
    </row>
    <row r="197" spans="1:83" x14ac:dyDescent="0.2">
      <c r="A197" s="6">
        <f t="shared" si="32"/>
        <v>1</v>
      </c>
      <c r="B197" s="6" t="s">
        <v>423</v>
      </c>
      <c r="C197" s="19">
        <v>22506</v>
      </c>
      <c r="D197" s="20"/>
      <c r="E197" s="21">
        <v>4498</v>
      </c>
      <c r="F197" s="21"/>
      <c r="G197" s="21"/>
      <c r="H197" s="21"/>
      <c r="I197" s="21"/>
      <c r="J197" s="21"/>
      <c r="K197" s="21"/>
      <c r="L197" s="21"/>
      <c r="M197" s="21"/>
      <c r="N197" s="19">
        <f t="shared" si="33"/>
        <v>4498</v>
      </c>
      <c r="O197" s="20"/>
      <c r="P197" s="21">
        <v>14670</v>
      </c>
      <c r="Q197" s="21"/>
      <c r="R197" s="21">
        <v>11195</v>
      </c>
      <c r="S197" s="21">
        <v>15255</v>
      </c>
      <c r="T197" s="21"/>
      <c r="U197" s="62">
        <f t="shared" si="39"/>
        <v>41120</v>
      </c>
      <c r="V197" s="20"/>
      <c r="W197" s="21"/>
      <c r="X197" s="21"/>
      <c r="Y197" s="21"/>
      <c r="Z197" s="21"/>
      <c r="AA197" s="21"/>
      <c r="AB197" s="19">
        <f t="shared" si="40"/>
        <v>0</v>
      </c>
      <c r="AC197" s="20"/>
      <c r="AD197" s="19">
        <f t="shared" si="45"/>
        <v>45618</v>
      </c>
      <c r="AE197" s="20"/>
      <c r="AF197" s="21"/>
      <c r="AG197" s="21"/>
      <c r="AH197" s="21"/>
      <c r="AI197" s="21"/>
      <c r="AJ197" s="19">
        <f t="shared" si="41"/>
        <v>0</v>
      </c>
      <c r="AK197" s="20"/>
      <c r="AL197" s="21">
        <v>9197</v>
      </c>
      <c r="AM197" s="21"/>
      <c r="AN197" s="21"/>
      <c r="AO197" s="21"/>
      <c r="AP197" s="19">
        <f t="shared" si="42"/>
        <v>9197</v>
      </c>
      <c r="AQ197" s="20"/>
      <c r="AR197" s="21">
        <v>12373</v>
      </c>
      <c r="AS197" s="21"/>
      <c r="AT197" s="21"/>
      <c r="AU197" s="21"/>
      <c r="AV197" s="21"/>
      <c r="AW197" s="21">
        <v>2574</v>
      </c>
      <c r="AX197" s="19">
        <f t="shared" si="43"/>
        <v>14947</v>
      </c>
      <c r="AY197" s="20"/>
      <c r="AZ197" s="21"/>
      <c r="BA197" s="21">
        <v>2339</v>
      </c>
      <c r="BB197" s="21">
        <v>582</v>
      </c>
      <c r="BC197" s="21"/>
      <c r="BD197" s="19">
        <f t="shared" si="44"/>
        <v>2921</v>
      </c>
      <c r="BE197" s="20"/>
      <c r="BF197" s="22">
        <v>6036</v>
      </c>
      <c r="BG197" s="20"/>
      <c r="BH197" s="21"/>
      <c r="BI197" s="21"/>
      <c r="BJ197" s="21">
        <v>5812</v>
      </c>
      <c r="BK197" s="21">
        <v>348</v>
      </c>
      <c r="BL197" s="21"/>
      <c r="BM197" s="21"/>
      <c r="BN197" s="21"/>
      <c r="BO197" s="21"/>
      <c r="BP197" s="21"/>
      <c r="BQ197" s="21"/>
      <c r="BR197" s="21"/>
      <c r="BS197" s="21"/>
      <c r="BT197" s="19">
        <f t="shared" si="38"/>
        <v>6160</v>
      </c>
      <c r="BU197" s="20" t="s">
        <v>12</v>
      </c>
      <c r="BV197" s="19">
        <f t="shared" si="46"/>
        <v>39261</v>
      </c>
      <c r="BW197" s="20" t="s">
        <v>12</v>
      </c>
      <c r="BX197" s="19">
        <f t="shared" si="47"/>
        <v>6357</v>
      </c>
      <c r="BY197" s="20" t="s">
        <v>12</v>
      </c>
      <c r="BZ197" s="19"/>
      <c r="CA197" s="20" t="s">
        <v>12</v>
      </c>
      <c r="CB197" s="19">
        <f t="shared" si="34"/>
        <v>28863</v>
      </c>
      <c r="CC197" s="5"/>
      <c r="CD197" s="72">
        <v>9833</v>
      </c>
      <c r="CE197" s="72"/>
    </row>
    <row r="198" spans="1:83" x14ac:dyDescent="0.2">
      <c r="A198" s="6">
        <f t="shared" si="32"/>
        <v>1</v>
      </c>
      <c r="B198" s="6" t="s">
        <v>424</v>
      </c>
      <c r="C198" s="19">
        <v>0</v>
      </c>
      <c r="D198" s="20"/>
      <c r="E198" s="21"/>
      <c r="F198" s="21"/>
      <c r="G198" s="21"/>
      <c r="H198" s="21">
        <v>1234</v>
      </c>
      <c r="I198" s="21"/>
      <c r="J198" s="21"/>
      <c r="K198" s="21"/>
      <c r="L198" s="21"/>
      <c r="M198" s="21"/>
      <c r="N198" s="19">
        <f t="shared" si="33"/>
        <v>1234</v>
      </c>
      <c r="O198" s="20"/>
      <c r="P198" s="21">
        <v>3525</v>
      </c>
      <c r="Q198" s="21"/>
      <c r="R198" s="21"/>
      <c r="S198" s="21"/>
      <c r="T198" s="21"/>
      <c r="U198" s="62">
        <f t="shared" si="39"/>
        <v>3525</v>
      </c>
      <c r="V198" s="20"/>
      <c r="W198" s="21"/>
      <c r="X198" s="21"/>
      <c r="Y198" s="21"/>
      <c r="Z198" s="21"/>
      <c r="AA198" s="21"/>
      <c r="AB198" s="19">
        <f t="shared" si="40"/>
        <v>0</v>
      </c>
      <c r="AC198" s="20"/>
      <c r="AD198" s="19">
        <f t="shared" si="45"/>
        <v>4759</v>
      </c>
      <c r="AE198" s="20"/>
      <c r="AF198" s="21"/>
      <c r="AG198" s="21"/>
      <c r="AH198" s="21"/>
      <c r="AI198" s="21"/>
      <c r="AJ198" s="19">
        <f t="shared" si="41"/>
        <v>0</v>
      </c>
      <c r="AK198" s="20"/>
      <c r="AL198" s="21"/>
      <c r="AM198" s="21"/>
      <c r="AN198" s="21"/>
      <c r="AO198" s="21"/>
      <c r="AP198" s="19">
        <f t="shared" si="42"/>
        <v>0</v>
      </c>
      <c r="AQ198" s="20"/>
      <c r="AR198" s="21"/>
      <c r="AS198" s="21"/>
      <c r="AT198" s="21"/>
      <c r="AU198" s="21"/>
      <c r="AV198" s="21"/>
      <c r="AW198" s="21">
        <v>4000</v>
      </c>
      <c r="AX198" s="19">
        <f t="shared" si="43"/>
        <v>4000</v>
      </c>
      <c r="AY198" s="20"/>
      <c r="AZ198" s="21"/>
      <c r="BA198" s="21"/>
      <c r="BB198" s="21"/>
      <c r="BC198" s="21"/>
      <c r="BD198" s="19">
        <f t="shared" si="44"/>
        <v>0</v>
      </c>
      <c r="BE198" s="20"/>
      <c r="BF198" s="22"/>
      <c r="BG198" s="20"/>
      <c r="BH198" s="21"/>
      <c r="BI198" s="21"/>
      <c r="BJ198" s="21">
        <v>758</v>
      </c>
      <c r="BK198" s="21"/>
      <c r="BL198" s="21"/>
      <c r="BM198" s="21"/>
      <c r="BN198" s="21"/>
      <c r="BO198" s="21"/>
      <c r="BP198" s="21"/>
      <c r="BQ198" s="21"/>
      <c r="BR198" s="21"/>
      <c r="BS198" s="21"/>
      <c r="BT198" s="19">
        <f t="shared" si="38"/>
        <v>758</v>
      </c>
      <c r="BU198" s="20" t="s">
        <v>12</v>
      </c>
      <c r="BV198" s="19">
        <f t="shared" si="46"/>
        <v>4758</v>
      </c>
      <c r="BW198" s="20" t="s">
        <v>12</v>
      </c>
      <c r="BX198" s="19">
        <f t="shared" si="47"/>
        <v>1</v>
      </c>
      <c r="BY198" s="20" t="s">
        <v>12</v>
      </c>
      <c r="BZ198" s="19"/>
      <c r="CA198" s="20" t="s">
        <v>12</v>
      </c>
      <c r="CB198" s="19">
        <f t="shared" si="34"/>
        <v>1</v>
      </c>
      <c r="CC198" s="5"/>
      <c r="CD198" s="72"/>
      <c r="CE198" s="72">
        <v>1</v>
      </c>
    </row>
    <row r="199" spans="1:83" x14ac:dyDescent="0.2">
      <c r="A199" s="6">
        <f t="shared" si="32"/>
        <v>1</v>
      </c>
      <c r="B199" s="6" t="s">
        <v>425</v>
      </c>
      <c r="C199" s="19">
        <v>31899.85</v>
      </c>
      <c r="D199" s="20"/>
      <c r="E199" s="21"/>
      <c r="F199" s="21"/>
      <c r="G199" s="21">
        <v>89.2</v>
      </c>
      <c r="H199" s="21"/>
      <c r="I199" s="21"/>
      <c r="J199" s="21"/>
      <c r="K199" s="21"/>
      <c r="L199" s="21"/>
      <c r="M199" s="21">
        <v>10673.45</v>
      </c>
      <c r="N199" s="19">
        <f t="shared" si="33"/>
        <v>10762.650000000001</v>
      </c>
      <c r="O199" s="20"/>
      <c r="P199" s="21">
        <v>49448.81</v>
      </c>
      <c r="Q199" s="21"/>
      <c r="R199" s="21">
        <v>13607.77</v>
      </c>
      <c r="S199" s="21"/>
      <c r="T199" s="21"/>
      <c r="U199" s="62">
        <f t="shared" si="39"/>
        <v>63056.58</v>
      </c>
      <c r="V199" s="20"/>
      <c r="W199" s="21"/>
      <c r="X199" s="21"/>
      <c r="Y199" s="21"/>
      <c r="Z199" s="21"/>
      <c r="AA199" s="21"/>
      <c r="AB199" s="19">
        <f t="shared" si="40"/>
        <v>0</v>
      </c>
      <c r="AC199" s="20"/>
      <c r="AD199" s="19">
        <f t="shared" si="45"/>
        <v>73819.23000000001</v>
      </c>
      <c r="AE199" s="20"/>
      <c r="AF199" s="21"/>
      <c r="AG199" s="21">
        <v>1883.06</v>
      </c>
      <c r="AH199" s="21"/>
      <c r="AI199" s="21"/>
      <c r="AJ199" s="19">
        <f t="shared" si="41"/>
        <v>1883.06</v>
      </c>
      <c r="AK199" s="20"/>
      <c r="AL199" s="21"/>
      <c r="AM199" s="21"/>
      <c r="AN199" s="21"/>
      <c r="AO199" s="21"/>
      <c r="AP199" s="19">
        <f t="shared" si="42"/>
        <v>0</v>
      </c>
      <c r="AQ199" s="20"/>
      <c r="AR199" s="21"/>
      <c r="AS199" s="21">
        <v>520.08000000000004</v>
      </c>
      <c r="AT199" s="21"/>
      <c r="AU199" s="21"/>
      <c r="AV199" s="21"/>
      <c r="AW199" s="21">
        <v>21587.48</v>
      </c>
      <c r="AX199" s="19">
        <f t="shared" si="43"/>
        <v>22107.56</v>
      </c>
      <c r="AY199" s="20"/>
      <c r="AZ199" s="21">
        <v>3903.1</v>
      </c>
      <c r="BA199" s="21"/>
      <c r="BB199" s="21">
        <v>8144.87</v>
      </c>
      <c r="BC199" s="21"/>
      <c r="BD199" s="19">
        <f t="shared" si="44"/>
        <v>12047.97</v>
      </c>
      <c r="BE199" s="20"/>
      <c r="BF199" s="22">
        <v>3809.56</v>
      </c>
      <c r="BG199" s="20"/>
      <c r="BH199" s="21"/>
      <c r="BI199" s="21"/>
      <c r="BJ199" s="21">
        <v>11300.37</v>
      </c>
      <c r="BK199" s="21">
        <v>4522.2700000000004</v>
      </c>
      <c r="BL199" s="21">
        <v>3143.32</v>
      </c>
      <c r="BM199" s="21"/>
      <c r="BN199" s="21"/>
      <c r="BO199" s="21"/>
      <c r="BP199" s="21"/>
      <c r="BQ199" s="21"/>
      <c r="BR199" s="21"/>
      <c r="BS199" s="21">
        <v>12511.85</v>
      </c>
      <c r="BT199" s="19">
        <f t="shared" si="38"/>
        <v>31477.810000000005</v>
      </c>
      <c r="BU199" s="20" t="s">
        <v>12</v>
      </c>
      <c r="BV199" s="19">
        <f t="shared" si="46"/>
        <v>71325.960000000006</v>
      </c>
      <c r="BW199" s="20" t="s">
        <v>12</v>
      </c>
      <c r="BX199" s="19">
        <f>((+AB199+U199+N199)-BV199)</f>
        <v>2493.2700000000041</v>
      </c>
      <c r="BY199" s="20" t="s">
        <v>12</v>
      </c>
      <c r="BZ199" s="19"/>
      <c r="CA199" s="20" t="s">
        <v>12</v>
      </c>
      <c r="CB199" s="19">
        <f t="shared" si="34"/>
        <v>34393.120000000003</v>
      </c>
      <c r="CC199" s="5"/>
      <c r="CD199" s="72">
        <v>21587.49</v>
      </c>
      <c r="CE199" s="72">
        <v>12805.63</v>
      </c>
    </row>
    <row r="200" spans="1:83" x14ac:dyDescent="0.2">
      <c r="A200" s="6">
        <f t="shared" si="32"/>
        <v>1</v>
      </c>
      <c r="B200" s="6" t="s">
        <v>426</v>
      </c>
      <c r="C200" s="19">
        <v>0</v>
      </c>
      <c r="D200" s="20"/>
      <c r="E200" s="21">
        <v>34511.47</v>
      </c>
      <c r="G200" s="21"/>
      <c r="H200" s="21"/>
      <c r="I200" s="21"/>
      <c r="J200" s="21"/>
      <c r="K200" s="21"/>
      <c r="L200" s="21"/>
      <c r="M200" s="21">
        <v>8674.7900000000009</v>
      </c>
      <c r="N200" s="19">
        <f t="shared" si="33"/>
        <v>43186.26</v>
      </c>
      <c r="O200" s="20"/>
      <c r="P200" s="21">
        <v>9768.9</v>
      </c>
      <c r="Q200" s="21"/>
      <c r="R200" s="21"/>
      <c r="S200" s="21"/>
      <c r="T200" s="21"/>
      <c r="U200" s="62">
        <f t="shared" si="39"/>
        <v>9768.9</v>
      </c>
      <c r="V200" s="20"/>
      <c r="W200" s="21"/>
      <c r="X200" s="21"/>
      <c r="Y200" s="21"/>
      <c r="Z200" s="21"/>
      <c r="AA200" s="21"/>
      <c r="AB200" s="19">
        <f t="shared" si="40"/>
        <v>0</v>
      </c>
      <c r="AC200" s="20"/>
      <c r="AD200" s="19">
        <f t="shared" si="45"/>
        <v>52955.16</v>
      </c>
      <c r="AE200" s="20"/>
      <c r="AF200" s="21"/>
      <c r="AG200" s="21"/>
      <c r="AH200" s="21"/>
      <c r="AI200" s="21"/>
      <c r="AJ200" s="19">
        <f t="shared" si="41"/>
        <v>0</v>
      </c>
      <c r="AK200" s="20"/>
      <c r="AL200" s="21"/>
      <c r="AM200" s="21"/>
      <c r="AN200" s="21"/>
      <c r="AO200" s="21"/>
      <c r="AP200" s="19">
        <f t="shared" si="42"/>
        <v>0</v>
      </c>
      <c r="AQ200" s="20"/>
      <c r="AR200" s="21">
        <v>3849.3</v>
      </c>
      <c r="AS200" s="21"/>
      <c r="AT200" s="21">
        <v>3226.5</v>
      </c>
      <c r="AU200" s="21">
        <v>6453</v>
      </c>
      <c r="AV200" s="21"/>
      <c r="AW200" s="21"/>
      <c r="AX200" s="19">
        <f t="shared" si="43"/>
        <v>13528.8</v>
      </c>
      <c r="AY200" s="20"/>
      <c r="AZ200" s="21">
        <v>3750</v>
      </c>
      <c r="BA200" s="21"/>
      <c r="BB200" s="21">
        <v>2286.63</v>
      </c>
      <c r="BC200" s="21">
        <v>1906.12</v>
      </c>
      <c r="BD200" s="19">
        <f t="shared" si="44"/>
        <v>7942.75</v>
      </c>
      <c r="BE200" s="20"/>
      <c r="BF200" s="22">
        <v>11845.07</v>
      </c>
      <c r="BG200" s="20"/>
      <c r="BH200" s="21"/>
      <c r="BI200" s="21"/>
      <c r="BJ200" s="21">
        <v>8207.5400000000009</v>
      </c>
      <c r="BK200" s="21">
        <v>1549.88</v>
      </c>
      <c r="BL200" s="21"/>
      <c r="BM200" s="21"/>
      <c r="BN200" s="21"/>
      <c r="BO200" s="21"/>
      <c r="BP200" s="21"/>
      <c r="BQ200" s="21"/>
      <c r="BR200" s="21"/>
      <c r="BS200" s="21">
        <v>1655.96</v>
      </c>
      <c r="BT200" s="19">
        <f t="shared" si="38"/>
        <v>11413.380000000001</v>
      </c>
      <c r="BU200" s="20" t="s">
        <v>12</v>
      </c>
      <c r="BV200" s="19">
        <f t="shared" si="46"/>
        <v>44730</v>
      </c>
      <c r="BW200" s="20" t="s">
        <v>12</v>
      </c>
      <c r="BX200" s="19">
        <f t="shared" si="47"/>
        <v>8225.1600000000035</v>
      </c>
      <c r="BY200" s="20" t="s">
        <v>12</v>
      </c>
      <c r="BZ200" s="19"/>
      <c r="CA200" s="20" t="s">
        <v>12</v>
      </c>
      <c r="CB200" s="19">
        <f t="shared" si="34"/>
        <v>8225.1600000000035</v>
      </c>
      <c r="CC200" s="5"/>
      <c r="CD200" s="72"/>
      <c r="CE200" s="72"/>
    </row>
    <row r="201" spans="1:83" x14ac:dyDescent="0.2">
      <c r="A201" s="6">
        <f t="shared" si="32"/>
        <v>1</v>
      </c>
      <c r="B201" s="6" t="s">
        <v>427</v>
      </c>
      <c r="C201" s="19"/>
      <c r="D201" s="20"/>
      <c r="E201" s="21"/>
      <c r="F201" s="21"/>
      <c r="G201" s="21">
        <v>14.57</v>
      </c>
      <c r="H201" s="21">
        <f>36035.39+21000</f>
        <v>57035.39</v>
      </c>
      <c r="I201" s="21"/>
      <c r="J201" s="21"/>
      <c r="K201" s="21"/>
      <c r="L201" s="21"/>
      <c r="M201" s="21">
        <v>1222.6099999999999</v>
      </c>
      <c r="N201" s="19">
        <f t="shared" si="33"/>
        <v>58272.57</v>
      </c>
      <c r="O201" s="20"/>
      <c r="P201" s="21">
        <v>7351.93</v>
      </c>
      <c r="Q201" s="21"/>
      <c r="R201" s="21"/>
      <c r="S201" s="21"/>
      <c r="T201" s="21"/>
      <c r="U201" s="63">
        <f t="shared" si="39"/>
        <v>7351.93</v>
      </c>
      <c r="V201" s="20"/>
      <c r="W201" s="21"/>
      <c r="X201" s="21"/>
      <c r="Y201" s="21"/>
      <c r="Z201" s="21"/>
      <c r="AA201" s="21"/>
      <c r="AB201" s="19">
        <f t="shared" si="40"/>
        <v>0</v>
      </c>
      <c r="AC201" s="20"/>
      <c r="AD201" s="19">
        <f t="shared" si="45"/>
        <v>65624.5</v>
      </c>
      <c r="AE201" s="20"/>
      <c r="AF201" s="21"/>
      <c r="AG201" s="21"/>
      <c r="AH201" s="21"/>
      <c r="AI201" s="21"/>
      <c r="AJ201" s="19">
        <f>(SUM(AF201:AI201))</f>
        <v>0</v>
      </c>
      <c r="AK201" s="20"/>
      <c r="AL201" s="21"/>
      <c r="AM201" s="21"/>
      <c r="AN201" s="21"/>
      <c r="AO201" s="21"/>
      <c r="AP201" s="19">
        <f>(SUM(AL201:AO201))</f>
        <v>0</v>
      </c>
      <c r="AQ201" s="20"/>
      <c r="AR201" s="21">
        <v>38835.199999999997</v>
      </c>
      <c r="AS201" s="21"/>
      <c r="AT201" s="21"/>
      <c r="AU201" s="21"/>
      <c r="AV201" s="21"/>
      <c r="AW201" s="21"/>
      <c r="AX201" s="19">
        <f>(SUM(AR201:AW201))</f>
        <v>38835.199999999997</v>
      </c>
      <c r="AY201" s="20"/>
      <c r="AZ201" s="21"/>
      <c r="BA201" s="21">
        <v>10023.5</v>
      </c>
      <c r="BB201" s="21"/>
      <c r="BC201" s="21"/>
      <c r="BD201" s="19">
        <f t="shared" si="44"/>
        <v>10023.5</v>
      </c>
      <c r="BE201" s="20"/>
      <c r="BF201" s="22">
        <v>8776.11</v>
      </c>
      <c r="BG201" s="20"/>
      <c r="BH201" s="21"/>
      <c r="BI201" s="21"/>
      <c r="BJ201" s="21">
        <v>7129.18</v>
      </c>
      <c r="BK201" s="21">
        <v>97.34</v>
      </c>
      <c r="BL201" s="21"/>
      <c r="BM201" s="21"/>
      <c r="BN201" s="21">
        <v>763.17</v>
      </c>
      <c r="BO201" s="21"/>
      <c r="BP201" s="21"/>
      <c r="BQ201" s="21"/>
      <c r="BR201" s="21"/>
      <c r="BS201" s="21"/>
      <c r="BT201" s="19">
        <f>((SUM(BH201:BS201)))</f>
        <v>7989.6900000000005</v>
      </c>
      <c r="BU201" s="20" t="s">
        <v>12</v>
      </c>
      <c r="BV201" s="19">
        <f t="shared" si="46"/>
        <v>65624.5</v>
      </c>
      <c r="BW201" s="20" t="s">
        <v>12</v>
      </c>
      <c r="BX201" s="19">
        <f t="shared" si="47"/>
        <v>0</v>
      </c>
      <c r="BY201" s="20" t="s">
        <v>12</v>
      </c>
      <c r="BZ201" s="19"/>
      <c r="CA201" s="20" t="s">
        <v>12</v>
      </c>
      <c r="CB201" s="19">
        <f t="shared" si="34"/>
        <v>0</v>
      </c>
      <c r="CC201" s="5"/>
      <c r="CD201" s="72"/>
      <c r="CE201" s="72"/>
    </row>
    <row r="202" spans="1:83" ht="13.5" thickBot="1" x14ac:dyDescent="0.25">
      <c r="C202" s="25"/>
      <c r="D202" s="20"/>
      <c r="E202" s="25"/>
      <c r="F202" s="25"/>
      <c r="G202" s="25"/>
      <c r="H202" s="25"/>
      <c r="I202" s="25"/>
      <c r="J202" s="25"/>
      <c r="K202" s="25"/>
      <c r="L202" s="25"/>
      <c r="M202" s="25"/>
      <c r="N202" s="19"/>
      <c r="O202" s="20"/>
      <c r="P202" s="25"/>
      <c r="Q202" s="25"/>
      <c r="R202" s="25"/>
      <c r="S202" s="25"/>
      <c r="T202" s="25"/>
      <c r="U202" s="64"/>
      <c r="V202" s="20"/>
      <c r="W202" s="25"/>
      <c r="X202" s="25"/>
      <c r="Y202" s="25"/>
      <c r="Z202" s="25"/>
      <c r="AA202" s="25"/>
      <c r="AB202" s="25"/>
      <c r="AC202" s="20"/>
      <c r="AD202" s="25"/>
      <c r="AE202" s="20"/>
      <c r="AF202" s="25"/>
      <c r="AG202" s="25"/>
      <c r="AH202" s="25"/>
      <c r="AI202" s="25"/>
      <c r="AJ202" s="19"/>
      <c r="AK202" s="20"/>
      <c r="AL202" s="25"/>
      <c r="AM202" s="25"/>
      <c r="AN202" s="25"/>
      <c r="AO202" s="25"/>
      <c r="AP202" s="25"/>
      <c r="AQ202" s="20"/>
      <c r="AR202" s="25"/>
      <c r="AS202" s="25"/>
      <c r="AT202" s="25"/>
      <c r="AU202" s="25"/>
      <c r="AV202" s="25"/>
      <c r="AW202" s="25"/>
      <c r="AX202" s="25"/>
      <c r="AY202" s="20"/>
      <c r="AZ202" s="25"/>
      <c r="BA202" s="25"/>
      <c r="BB202" s="25"/>
      <c r="BC202" s="25"/>
      <c r="BD202" s="25"/>
      <c r="BE202" s="20"/>
      <c r="BF202" s="25"/>
      <c r="BG202" s="20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0"/>
      <c r="BV202" s="25"/>
      <c r="BW202" s="20" t="s">
        <v>12</v>
      </c>
      <c r="BX202" s="25"/>
      <c r="BY202" s="20" t="s">
        <v>12</v>
      </c>
      <c r="BZ202" s="79"/>
      <c r="CA202" s="20" t="s">
        <v>12</v>
      </c>
      <c r="CB202" s="25"/>
      <c r="CC202" s="5"/>
      <c r="CD202" s="72"/>
      <c r="CE202" s="76"/>
    </row>
    <row r="203" spans="1:83" ht="13.5" thickTop="1" x14ac:dyDescent="0.2">
      <c r="B203" s="6" t="s">
        <v>428</v>
      </c>
      <c r="C203" s="30">
        <f t="shared" ref="C203:N203" si="48">((SUM(C10:C201)))</f>
        <v>41082216.5</v>
      </c>
      <c r="D203" s="20">
        <f t="shared" si="48"/>
        <v>0</v>
      </c>
      <c r="E203" s="30">
        <f t="shared" si="48"/>
        <v>17347114.91</v>
      </c>
      <c r="F203" s="30">
        <f t="shared" si="48"/>
        <v>131762.68</v>
      </c>
      <c r="G203" s="30">
        <f t="shared" si="48"/>
        <v>615008.72999999986</v>
      </c>
      <c r="H203" s="30">
        <f t="shared" si="48"/>
        <v>14819945.049999999</v>
      </c>
      <c r="I203" s="30">
        <f t="shared" si="48"/>
        <v>1254852</v>
      </c>
      <c r="J203" s="30">
        <f t="shared" si="48"/>
        <v>1200</v>
      </c>
      <c r="K203" s="30">
        <f t="shared" si="48"/>
        <v>3639101.4399999999</v>
      </c>
      <c r="L203" s="30">
        <f t="shared" si="48"/>
        <v>279158.92000000004</v>
      </c>
      <c r="M203" s="30">
        <f t="shared" si="48"/>
        <v>20605629.319999993</v>
      </c>
      <c r="N203" s="36">
        <f t="shared" si="48"/>
        <v>58693773.050000004</v>
      </c>
      <c r="O203" s="20"/>
      <c r="P203" s="36">
        <f t="shared" ref="P203:U203" si="49">((SUM(P10:P201)))</f>
        <v>24713389.419999994</v>
      </c>
      <c r="Q203" s="36">
        <f t="shared" si="49"/>
        <v>1085646.4600000002</v>
      </c>
      <c r="R203" s="36">
        <f t="shared" si="49"/>
        <v>4592868.879999999</v>
      </c>
      <c r="S203" s="36">
        <f t="shared" si="49"/>
        <v>736025.31</v>
      </c>
      <c r="T203" s="36">
        <f t="shared" si="49"/>
        <v>4063102.99</v>
      </c>
      <c r="U203" s="65">
        <f t="shared" si="49"/>
        <v>35191033.059999995</v>
      </c>
      <c r="V203" s="20"/>
      <c r="W203" s="36">
        <f t="shared" ref="W203:AB203" si="50">((SUM(W10:W201)))</f>
        <v>0</v>
      </c>
      <c r="X203" s="36">
        <f t="shared" si="50"/>
        <v>30444.52</v>
      </c>
      <c r="Y203" s="36">
        <f t="shared" si="50"/>
        <v>90270</v>
      </c>
      <c r="Z203" s="36">
        <f t="shared" si="50"/>
        <v>743027</v>
      </c>
      <c r="AA203" s="36">
        <f t="shared" si="50"/>
        <v>2542085.8099999996</v>
      </c>
      <c r="AB203" s="36">
        <f t="shared" si="50"/>
        <v>3405827.33</v>
      </c>
      <c r="AC203" s="20"/>
      <c r="AD203" s="36">
        <f>((SUM(AD10:AD201)))</f>
        <v>97290633.439999983</v>
      </c>
      <c r="AE203" s="20"/>
      <c r="AF203" s="36">
        <f>((SUM(AF10:AF201)))</f>
        <v>6247534.6600000001</v>
      </c>
      <c r="AG203" s="36">
        <f>((SUM(AG10:AG201)))</f>
        <v>1520198.28</v>
      </c>
      <c r="AH203" s="36">
        <f>((SUM(AH10:AH201)))</f>
        <v>17820</v>
      </c>
      <c r="AI203" s="36">
        <f>((SUM(AI10:AI201)))</f>
        <v>1686314.0299999998</v>
      </c>
      <c r="AJ203" s="36">
        <f>((SUM(AJ10:AJ201)))</f>
        <v>9471866.9700000007</v>
      </c>
      <c r="AK203" s="20"/>
      <c r="AL203" s="36">
        <f>((SUM(AL10:AL201)))</f>
        <v>16669165.889999999</v>
      </c>
      <c r="AM203" s="36">
        <f>((SUM(AM10:AM201)))</f>
        <v>3324144.16</v>
      </c>
      <c r="AN203" s="36">
        <f>((SUM(AN10:AN201)))</f>
        <v>39522</v>
      </c>
      <c r="AO203" s="36">
        <f>((SUM(AO10:AO201)))</f>
        <v>1521946.28</v>
      </c>
      <c r="AP203" s="36">
        <f>((SUM(AP10:AP201)))</f>
        <v>21554778.329999998</v>
      </c>
      <c r="AQ203" s="20"/>
      <c r="AR203" s="36">
        <f t="shared" ref="AR203:AX203" si="51">((SUM(AR10:AR201)))</f>
        <v>7963092.7499999991</v>
      </c>
      <c r="AS203" s="36">
        <f t="shared" si="51"/>
        <v>2837872.3849999998</v>
      </c>
      <c r="AT203" s="36">
        <f t="shared" si="51"/>
        <v>3388490.1799999997</v>
      </c>
      <c r="AU203" s="36">
        <f t="shared" si="51"/>
        <v>869787.10999999975</v>
      </c>
      <c r="AV203" s="36">
        <f t="shared" si="51"/>
        <v>639.81999999999994</v>
      </c>
      <c r="AW203" s="36">
        <f t="shared" si="51"/>
        <v>13591488.42</v>
      </c>
      <c r="AX203" s="36">
        <f t="shared" si="51"/>
        <v>28651370.665000007</v>
      </c>
      <c r="AY203" s="20"/>
      <c r="AZ203" s="36">
        <f>((SUM(AZ10:AZ201)))</f>
        <v>3692605.7800000003</v>
      </c>
      <c r="BA203" s="36">
        <f>((SUM(BA10:BA201)))</f>
        <v>1612971.8699999999</v>
      </c>
      <c r="BB203" s="36">
        <f>((SUM(BB10:BB201)))</f>
        <v>4807351.8199999994</v>
      </c>
      <c r="BC203" s="36">
        <f>((SUM(BC10:BC201)))</f>
        <v>443880.00999999995</v>
      </c>
      <c r="BD203" s="36">
        <f>((SUM(BD10:BD201)))</f>
        <v>10556809.479999999</v>
      </c>
      <c r="BE203" s="20"/>
      <c r="BF203" s="21">
        <f>((SUM(BF10:BF201)))</f>
        <v>8402940.1899999976</v>
      </c>
      <c r="BG203" s="20"/>
      <c r="BH203" s="36">
        <f t="shared" ref="BH203:BT203" si="52">((SUM(BH10:BH201)))</f>
        <v>1238696</v>
      </c>
      <c r="BI203" s="36">
        <f t="shared" si="52"/>
        <v>16442</v>
      </c>
      <c r="BJ203" s="36">
        <f t="shared" si="52"/>
        <v>5645801.6389999995</v>
      </c>
      <c r="BK203" s="36">
        <f t="shared" si="52"/>
        <v>948295.52000000014</v>
      </c>
      <c r="BL203" s="36">
        <f t="shared" si="52"/>
        <v>3320895.02</v>
      </c>
      <c r="BM203" s="36">
        <f t="shared" si="52"/>
        <v>199104.5</v>
      </c>
      <c r="BN203" s="36">
        <f t="shared" si="52"/>
        <v>24593.119999999999</v>
      </c>
      <c r="BO203" s="36">
        <f t="shared" si="52"/>
        <v>882371</v>
      </c>
      <c r="BP203" s="36">
        <f t="shared" si="52"/>
        <v>214398.12</v>
      </c>
      <c r="BQ203" s="36">
        <f t="shared" si="52"/>
        <v>1341544.99</v>
      </c>
      <c r="BR203" s="36">
        <f t="shared" si="52"/>
        <v>353537</v>
      </c>
      <c r="BS203" s="36">
        <f t="shared" si="52"/>
        <v>2000703.6900000002</v>
      </c>
      <c r="BT203" s="36">
        <f t="shared" si="52"/>
        <v>16186382.599000001</v>
      </c>
      <c r="BU203" s="20"/>
      <c r="BV203" s="36">
        <f>((SUM(BV10:BV201)))</f>
        <v>94824148.233999997</v>
      </c>
      <c r="BW203" s="20"/>
      <c r="BX203" s="36">
        <f>((SUM(BX10:BX201)))</f>
        <v>2466485.2060000002</v>
      </c>
      <c r="BY203" s="20"/>
      <c r="BZ203" s="80"/>
      <c r="CA203" s="20"/>
      <c r="CB203" s="36">
        <f>((SUM(CB10:CB201)))</f>
        <v>43475530.575999998</v>
      </c>
      <c r="CC203" s="5"/>
      <c r="CD203" s="36">
        <f>((SUM(CD10:CD201)))</f>
        <v>28248444.359999996</v>
      </c>
      <c r="CE203" s="36">
        <f>((SUM(CE10:CE200)))</f>
        <v>10825944.620000001</v>
      </c>
    </row>
    <row r="204" spans="1:83" x14ac:dyDescent="0.2">
      <c r="AP204" s="6">
        <f>SUM(AL203:AO203)</f>
        <v>21554778.329999998</v>
      </c>
      <c r="AX204" s="6">
        <f>SUM(AR203:AW203)</f>
        <v>28651370.664999999</v>
      </c>
      <c r="BD204" s="6">
        <f>SUM(AZ203:BC203)</f>
        <v>10556809.479999999</v>
      </c>
      <c r="BF204" s="6">
        <f>+BF203</f>
        <v>8402940.1899999976</v>
      </c>
      <c r="BT204" s="6" t="s">
        <v>544</v>
      </c>
    </row>
  </sheetData>
  <phoneticPr fontId="0" type="noConversion"/>
  <printOptions horizontalCentered="1" verticalCentered="1"/>
  <pageMargins left="0" right="0" top="0.47" bottom="0" header="0.5" footer="0.5"/>
  <pageSetup scale="72" orientation="portrait" horizont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198"/>
  <sheetViews>
    <sheetView zoomScale="75" workbookViewId="0">
      <pane xSplit="2" ySplit="9" topLeftCell="C10" activePane="bottomRight" state="frozen"/>
      <selection activeCell="B1" sqref="B1"/>
      <selection pane="topRight" activeCell="C1" sqref="C1"/>
      <selection pane="bottomLeft" activeCell="B10" sqref="B10"/>
      <selection pane="bottomRight" activeCell="B4" sqref="B4"/>
    </sheetView>
  </sheetViews>
  <sheetFormatPr defaultRowHeight="12.75" x14ac:dyDescent="0.2"/>
  <cols>
    <col min="1" max="1" width="2" customWidth="1"/>
    <col min="2" max="2" width="15" customWidth="1"/>
    <col min="3" max="3" width="11.140625" bestFit="1" customWidth="1"/>
    <col min="4" max="4" width="3.28515625" bestFit="1" customWidth="1"/>
    <col min="5" max="5" width="15.85546875" bestFit="1" customWidth="1"/>
    <col min="6" max="6" width="8.28515625" bestFit="1" customWidth="1"/>
    <col min="7" max="7" width="9.85546875" bestFit="1" customWidth="1"/>
    <col min="8" max="8" width="11.140625" bestFit="1" customWidth="1"/>
    <col min="9" max="9" width="11.42578125" bestFit="1" customWidth="1"/>
    <col min="10" max="10" width="11.7109375" bestFit="1" customWidth="1"/>
    <col min="11" max="12" width="7.85546875" bestFit="1" customWidth="1"/>
    <col min="13" max="13" width="11.140625" bestFit="1" customWidth="1"/>
    <col min="14" max="14" width="10.140625" bestFit="1" customWidth="1"/>
    <col min="15" max="15" width="3.7109375" customWidth="1"/>
    <col min="16" max="16" width="10.140625" bestFit="1" customWidth="1"/>
    <col min="17" max="17" width="15" bestFit="1" customWidth="1"/>
    <col min="18" max="18" width="9.28515625" bestFit="1" customWidth="1"/>
    <col min="19" max="20" width="11.140625" bestFit="1" customWidth="1"/>
    <col min="21" max="21" width="10.140625" bestFit="1" customWidth="1"/>
    <col min="22" max="22" width="1.5703125" bestFit="1" customWidth="1"/>
    <col min="23" max="23" width="12.7109375" customWidth="1"/>
    <col min="24" max="24" width="9.5703125" bestFit="1" customWidth="1"/>
    <col min="25" max="25" width="12.7109375" bestFit="1" customWidth="1"/>
    <col min="26" max="26" width="9.5703125" bestFit="1" customWidth="1"/>
    <col min="27" max="27" width="11.140625" bestFit="1" customWidth="1"/>
    <col min="28" max="28" width="10.140625" bestFit="1" customWidth="1"/>
    <col min="29" max="29" width="3.7109375" customWidth="1"/>
    <col min="30" max="30" width="10.140625" bestFit="1" customWidth="1"/>
    <col min="31" max="31" width="8.7109375" customWidth="1"/>
    <col min="32" max="32" width="10" customWidth="1"/>
    <col min="33" max="33" width="11.140625" bestFit="1" customWidth="1"/>
    <col min="34" max="34" width="10.7109375" bestFit="1" customWidth="1"/>
    <col min="35" max="35" width="7.85546875" bestFit="1" customWidth="1"/>
    <col min="37" max="37" width="1.5703125" bestFit="1" customWidth="1"/>
    <col min="38" max="38" width="13.42578125" customWidth="1"/>
    <col min="39" max="39" width="11.140625" bestFit="1" customWidth="1"/>
    <col min="40" max="40" width="10.7109375" bestFit="1" customWidth="1"/>
    <col min="41" max="41" width="10.42578125" bestFit="1" customWidth="1"/>
    <col min="42" max="42" width="11.7109375" bestFit="1" customWidth="1"/>
    <col min="43" max="43" width="7.5703125" bestFit="1" customWidth="1"/>
    <col min="44" max="44" width="14.42578125" bestFit="1" customWidth="1"/>
    <col min="45" max="45" width="10.28515625" bestFit="1" customWidth="1"/>
    <col min="46" max="46" width="10.140625" bestFit="1" customWidth="1"/>
    <col min="47" max="47" width="9.42578125" bestFit="1" customWidth="1"/>
    <col min="48" max="48" width="10.7109375" bestFit="1" customWidth="1"/>
    <col min="50" max="50" width="10.140625" bestFit="1" customWidth="1"/>
    <col min="51" max="51" width="3.7109375" customWidth="1"/>
    <col min="52" max="52" width="11.85546875" bestFit="1" customWidth="1"/>
    <col min="55" max="55" width="7.5703125" bestFit="1" customWidth="1"/>
    <col min="56" max="56" width="10.140625" bestFit="1" customWidth="1"/>
    <col min="57" max="57" width="7.5703125" bestFit="1" customWidth="1"/>
    <col min="58" max="58" width="16.42578125" bestFit="1" customWidth="1"/>
    <col min="59" max="59" width="7.5703125" bestFit="1" customWidth="1"/>
    <col min="60" max="60" width="12.7109375" customWidth="1"/>
    <col min="61" max="61" width="11.140625" bestFit="1" customWidth="1"/>
    <col min="62" max="62" width="9.28515625" bestFit="1" customWidth="1"/>
    <col min="63" max="63" width="11.85546875" bestFit="1" customWidth="1"/>
    <col min="64" max="64" width="13.85546875" bestFit="1" customWidth="1"/>
    <col min="65" max="65" width="12" bestFit="1" customWidth="1"/>
    <col min="66" max="66" width="11.7109375" bestFit="1" customWidth="1"/>
    <col min="67" max="68" width="13.28515625" bestFit="1" customWidth="1"/>
    <col min="69" max="69" width="11.28515625" bestFit="1" customWidth="1"/>
    <col min="70" max="70" width="13.140625" bestFit="1" customWidth="1"/>
    <col min="71" max="71" width="11.140625" bestFit="1" customWidth="1"/>
    <col min="73" max="73" width="2.5703125" bestFit="1" customWidth="1"/>
    <col min="74" max="74" width="11" bestFit="1" customWidth="1"/>
    <col min="75" max="75" width="2.5703125" bestFit="1" customWidth="1"/>
    <col min="76" max="76" width="10.42578125" bestFit="1" customWidth="1"/>
    <col min="77" max="77" width="3.140625" style="6" bestFit="1" customWidth="1"/>
    <col min="78" max="78" width="10.5703125" style="6" customWidth="1"/>
    <col min="79" max="79" width="2.5703125" bestFit="1" customWidth="1"/>
    <col min="80" max="80" width="10.140625" style="32" bestFit="1" customWidth="1"/>
    <col min="81" max="81" width="3.7109375" style="32" customWidth="1"/>
    <col min="82" max="82" width="16" bestFit="1" customWidth="1"/>
    <col min="83" max="83" width="14.7109375" bestFit="1" customWidth="1"/>
    <col min="84" max="84" width="2.140625" bestFit="1" customWidth="1"/>
    <col min="85" max="85" width="39.42578125" bestFit="1" customWidth="1"/>
    <col min="86" max="86" width="47.5703125" bestFit="1" customWidth="1"/>
    <col min="87" max="87" width="10.7109375" customWidth="1"/>
    <col min="88" max="88" width="21.140625" customWidth="1"/>
    <col min="89" max="89" width="10.140625" bestFit="1" customWidth="1"/>
    <col min="90" max="90" width="2.140625" bestFit="1" customWidth="1"/>
    <col min="91" max="91" width="60.5703125" bestFit="1" customWidth="1"/>
    <col min="92" max="92" width="34" bestFit="1" customWidth="1"/>
    <col min="93" max="93" width="12.28515625" bestFit="1" customWidth="1"/>
    <col min="94" max="94" width="7.28515625" style="43" bestFit="1" customWidth="1"/>
    <col min="95" max="95" width="10.140625" style="43" bestFit="1" customWidth="1"/>
    <col min="96" max="96" width="53.7109375" style="43" bestFit="1" customWidth="1"/>
    <col min="97" max="97" width="29" style="43" bestFit="1" customWidth="1"/>
    <col min="98" max="98" width="15.85546875" style="43" customWidth="1"/>
    <col min="99" max="99" width="9.42578125" style="43" customWidth="1"/>
    <col min="100" max="100" width="10.140625" style="43" bestFit="1" customWidth="1"/>
    <col min="101" max="125" width="8.85546875" style="43" customWidth="1"/>
  </cols>
  <sheetData>
    <row r="1" spans="1:100" x14ac:dyDescent="0.2">
      <c r="B1" t="s">
        <v>555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CA1" s="6"/>
      <c r="CB1" s="6"/>
      <c r="CC1" s="6"/>
      <c r="CD1" s="6"/>
      <c r="CE1" s="6"/>
      <c r="CF1" s="6"/>
      <c r="CG1" s="26" t="s">
        <v>556</v>
      </c>
      <c r="CH1" s="6"/>
      <c r="CI1" s="6"/>
      <c r="CJ1" s="6"/>
      <c r="CK1" s="35"/>
      <c r="CL1" s="6"/>
      <c r="CM1" s="6"/>
      <c r="CN1" s="6" t="s">
        <v>0</v>
      </c>
      <c r="CO1" s="6"/>
      <c r="CP1" s="6"/>
      <c r="CQ1" s="6"/>
      <c r="CR1" s="6" t="s">
        <v>1</v>
      </c>
      <c r="CS1" s="6"/>
      <c r="CT1" s="6"/>
      <c r="CU1" s="6"/>
      <c r="CV1" s="35">
        <f ca="1">(NOW())</f>
        <v>40925.560160763889</v>
      </c>
    </row>
    <row r="2" spans="1:100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CA2" s="6"/>
      <c r="CB2" s="6"/>
      <c r="CC2" s="6"/>
      <c r="CD2" s="6"/>
      <c r="CE2" s="6"/>
      <c r="CF2" s="6"/>
      <c r="CG2" s="26"/>
      <c r="CH2" s="6"/>
      <c r="CI2" s="6"/>
      <c r="CJ2" s="6"/>
      <c r="CK2" s="6"/>
      <c r="CL2" s="6"/>
      <c r="CM2" s="6"/>
      <c r="CN2" s="6"/>
      <c r="CO2" s="6"/>
      <c r="CP2" s="6"/>
      <c r="CQ2" s="6"/>
      <c r="CR2" s="6" t="s">
        <v>550</v>
      </c>
      <c r="CS2" s="6"/>
      <c r="CT2" s="6"/>
      <c r="CU2" s="6"/>
      <c r="CV2" s="6"/>
    </row>
    <row r="3" spans="1:100" x14ac:dyDescent="0.2">
      <c r="E3" t="s">
        <v>2</v>
      </c>
      <c r="W3" t="s">
        <v>3</v>
      </c>
      <c r="AF3" t="s">
        <v>4</v>
      </c>
      <c r="AL3" t="s">
        <v>5</v>
      </c>
      <c r="AR3" t="s">
        <v>6</v>
      </c>
      <c r="AZ3" t="s">
        <v>7</v>
      </c>
      <c r="BF3" t="s">
        <v>8</v>
      </c>
      <c r="BH3" t="s">
        <v>9</v>
      </c>
      <c r="BY3"/>
      <c r="BZ3"/>
      <c r="CB3"/>
      <c r="CC3"/>
      <c r="CF3" s="6"/>
      <c r="CG3" s="26" t="s">
        <v>429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 t="s">
        <v>430</v>
      </c>
      <c r="CS3" s="6"/>
      <c r="CT3" s="6"/>
      <c r="CU3" s="6"/>
      <c r="CV3" s="6"/>
    </row>
    <row r="4" spans="1:100" x14ac:dyDescent="0.2">
      <c r="C4" s="8">
        <v>1</v>
      </c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/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9"/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9"/>
      <c r="AD4" s="8">
        <v>24</v>
      </c>
      <c r="AE4" s="9"/>
      <c r="AF4" s="8">
        <v>25</v>
      </c>
      <c r="AG4" s="8">
        <v>26</v>
      </c>
      <c r="AH4" s="8">
        <v>27</v>
      </c>
      <c r="AI4" s="8">
        <v>28</v>
      </c>
      <c r="AJ4" s="8">
        <v>29</v>
      </c>
      <c r="AK4" s="9"/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9"/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9"/>
      <c r="AZ4" s="8">
        <v>42</v>
      </c>
      <c r="BA4" s="8">
        <v>43</v>
      </c>
      <c r="BB4" s="8">
        <v>44</v>
      </c>
      <c r="BC4" s="10">
        <v>45</v>
      </c>
      <c r="BD4" s="10">
        <v>46</v>
      </c>
      <c r="BE4" s="9"/>
      <c r="BF4" s="8">
        <v>47</v>
      </c>
      <c r="BG4" s="9"/>
      <c r="BH4" s="8">
        <v>48</v>
      </c>
      <c r="BI4" s="8">
        <v>49</v>
      </c>
      <c r="BJ4" s="8">
        <v>50</v>
      </c>
      <c r="BK4" s="8">
        <v>51</v>
      </c>
      <c r="BL4" s="8">
        <v>52</v>
      </c>
      <c r="BM4" s="8">
        <v>53</v>
      </c>
      <c r="BN4" s="8">
        <v>54</v>
      </c>
      <c r="BO4" s="8">
        <v>55</v>
      </c>
      <c r="BP4" s="8">
        <v>56</v>
      </c>
      <c r="BQ4" s="8">
        <v>57</v>
      </c>
      <c r="BR4" s="8">
        <v>58</v>
      </c>
      <c r="BS4" s="8">
        <v>59</v>
      </c>
      <c r="BT4" s="8">
        <v>60</v>
      </c>
      <c r="BU4" s="9" t="s">
        <v>12</v>
      </c>
      <c r="BV4" s="8">
        <v>61</v>
      </c>
      <c r="BW4" s="9" t="s">
        <v>12</v>
      </c>
      <c r="BX4" s="8">
        <v>62</v>
      </c>
      <c r="BY4" s="9" t="s">
        <v>12</v>
      </c>
      <c r="BZ4" s="81">
        <v>63</v>
      </c>
      <c r="CA4" s="9" t="s">
        <v>12</v>
      </c>
      <c r="CB4" s="8">
        <v>64</v>
      </c>
      <c r="CC4" s="5"/>
      <c r="CD4" s="31"/>
      <c r="CE4" s="31"/>
      <c r="CF4" s="6"/>
      <c r="CG4" s="2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</row>
    <row r="5" spans="1:100" x14ac:dyDescent="0.2">
      <c r="B5" s="28">
        <f>SUM(A10:A42)</f>
        <v>33</v>
      </c>
      <c r="C5" s="11" t="s">
        <v>13</v>
      </c>
      <c r="D5" s="5"/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15</v>
      </c>
      <c r="O5" s="5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 t="s">
        <v>15</v>
      </c>
      <c r="V5" s="5"/>
      <c r="W5" s="11" t="s">
        <v>17</v>
      </c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15</v>
      </c>
      <c r="AC5" s="5"/>
      <c r="AD5" s="11" t="s">
        <v>15</v>
      </c>
      <c r="AE5" s="5"/>
      <c r="AF5" s="11" t="s">
        <v>18</v>
      </c>
      <c r="AG5" s="11" t="s">
        <v>18</v>
      </c>
      <c r="AH5" s="11" t="s">
        <v>18</v>
      </c>
      <c r="AI5" s="11" t="s">
        <v>18</v>
      </c>
      <c r="AJ5" s="11" t="s">
        <v>15</v>
      </c>
      <c r="AK5" s="5"/>
      <c r="AL5" s="11" t="s">
        <v>19</v>
      </c>
      <c r="AM5" s="11" t="s">
        <v>19</v>
      </c>
      <c r="AN5" s="11" t="s">
        <v>19</v>
      </c>
      <c r="AO5" s="11" t="s">
        <v>19</v>
      </c>
      <c r="AP5" s="11" t="s">
        <v>15</v>
      </c>
      <c r="AQ5" s="5"/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20</v>
      </c>
      <c r="AX5" s="11" t="s">
        <v>15</v>
      </c>
      <c r="AY5" s="5"/>
      <c r="AZ5" s="11" t="s">
        <v>21</v>
      </c>
      <c r="BA5" s="11" t="s">
        <v>21</v>
      </c>
      <c r="BB5" s="11" t="s">
        <v>21</v>
      </c>
      <c r="BC5" s="11" t="s">
        <v>21</v>
      </c>
      <c r="BD5" s="11" t="s">
        <v>15</v>
      </c>
      <c r="BE5" s="5"/>
      <c r="BF5" s="11"/>
      <c r="BG5" s="5"/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22</v>
      </c>
      <c r="BT5" s="11" t="s">
        <v>15</v>
      </c>
      <c r="BU5" s="5" t="s">
        <v>12</v>
      </c>
      <c r="BV5" s="11" t="s">
        <v>15</v>
      </c>
      <c r="BW5" s="5" t="s">
        <v>12</v>
      </c>
      <c r="BX5" s="11" t="s">
        <v>23</v>
      </c>
      <c r="BY5" s="5" t="s">
        <v>12</v>
      </c>
      <c r="BZ5" s="70" t="s">
        <v>22</v>
      </c>
      <c r="CA5" s="5" t="s">
        <v>12</v>
      </c>
      <c r="CB5" s="11" t="s">
        <v>24</v>
      </c>
      <c r="CC5" s="5"/>
      <c r="CD5" s="51" t="s">
        <v>25</v>
      </c>
      <c r="CE5" s="51" t="s">
        <v>26</v>
      </c>
      <c r="CF5" s="6"/>
      <c r="CG5" s="26"/>
      <c r="CH5" s="6"/>
      <c r="CI5" s="6"/>
      <c r="CJ5" s="6"/>
      <c r="CK5" s="6"/>
      <c r="CL5" s="5" t="s">
        <v>12</v>
      </c>
      <c r="CM5" s="6"/>
      <c r="CN5" s="6"/>
      <c r="CO5" s="6"/>
      <c r="CP5" s="6"/>
      <c r="CQ5" s="6"/>
      <c r="CR5" s="6"/>
      <c r="CS5" s="6"/>
      <c r="CT5" s="6"/>
      <c r="CU5" s="6"/>
      <c r="CV5" s="6"/>
    </row>
    <row r="6" spans="1:100" x14ac:dyDescent="0.2">
      <c r="B6" s="29">
        <f>+B5/33</f>
        <v>1</v>
      </c>
      <c r="C6" s="7" t="s">
        <v>27</v>
      </c>
      <c r="D6" s="5"/>
      <c r="E6" s="7" t="s">
        <v>28</v>
      </c>
      <c r="F6" s="7"/>
      <c r="G6" s="7" t="s">
        <v>533</v>
      </c>
      <c r="H6" s="7" t="s">
        <v>29</v>
      </c>
      <c r="I6" s="7" t="s">
        <v>30</v>
      </c>
      <c r="J6" s="7" t="s">
        <v>30</v>
      </c>
      <c r="K6" s="7"/>
      <c r="L6" s="7" t="s">
        <v>31</v>
      </c>
      <c r="M6" s="7" t="s">
        <v>32</v>
      </c>
      <c r="N6" s="7"/>
      <c r="O6" s="5"/>
      <c r="P6" s="7" t="s">
        <v>33</v>
      </c>
      <c r="Q6" s="7" t="s">
        <v>34</v>
      </c>
      <c r="R6" s="7"/>
      <c r="S6" s="7"/>
      <c r="T6" s="7" t="s">
        <v>32</v>
      </c>
      <c r="U6" s="7" t="s">
        <v>16</v>
      </c>
      <c r="V6" s="5"/>
      <c r="W6" s="7"/>
      <c r="X6" s="7"/>
      <c r="Y6" s="7"/>
      <c r="Z6" s="7"/>
      <c r="AA6" s="7" t="s">
        <v>32</v>
      </c>
      <c r="AB6" s="7"/>
      <c r="AC6" s="5"/>
      <c r="AD6" s="7"/>
      <c r="AE6" s="5"/>
      <c r="AF6" s="7"/>
      <c r="AG6" s="7"/>
      <c r="AH6" s="7"/>
      <c r="AI6" s="7"/>
      <c r="AJ6" s="7"/>
      <c r="AK6" s="5"/>
      <c r="AL6" s="7"/>
      <c r="AM6" s="7"/>
      <c r="AN6" s="7"/>
      <c r="AO6" s="7"/>
      <c r="AP6" s="7"/>
      <c r="AQ6" s="5"/>
      <c r="AR6" s="7" t="s">
        <v>35</v>
      </c>
      <c r="AS6" s="7"/>
      <c r="AT6" s="7"/>
      <c r="AU6" s="7"/>
      <c r="AV6" s="7"/>
      <c r="AW6" s="7"/>
      <c r="AX6" s="7"/>
      <c r="AY6" s="5"/>
      <c r="AZ6" s="7"/>
      <c r="BA6" s="7"/>
      <c r="BB6" s="7"/>
      <c r="BC6" s="7"/>
      <c r="BD6" s="7"/>
      <c r="BE6" s="5"/>
      <c r="BF6" s="7"/>
      <c r="BG6" s="5"/>
      <c r="BH6" s="7" t="s">
        <v>36</v>
      </c>
      <c r="BI6" s="7" t="s">
        <v>36</v>
      </c>
      <c r="BJ6" s="7"/>
      <c r="BK6" s="7" t="s">
        <v>37</v>
      </c>
      <c r="BL6" s="7" t="s">
        <v>37</v>
      </c>
      <c r="BM6" s="7" t="s">
        <v>38</v>
      </c>
      <c r="BN6" s="7" t="s">
        <v>39</v>
      </c>
      <c r="BO6" s="7" t="s">
        <v>40</v>
      </c>
      <c r="BP6" s="7" t="s">
        <v>40</v>
      </c>
      <c r="BQ6" s="7" t="s">
        <v>41</v>
      </c>
      <c r="BR6" s="7" t="s">
        <v>534</v>
      </c>
      <c r="BT6" t="s">
        <v>22</v>
      </c>
      <c r="BU6" s="5" t="s">
        <v>12</v>
      </c>
      <c r="BV6" s="7" t="s">
        <v>43</v>
      </c>
      <c r="BW6" s="5" t="s">
        <v>12</v>
      </c>
      <c r="BX6" s="7" t="s">
        <v>44</v>
      </c>
      <c r="BY6" s="5" t="s">
        <v>12</v>
      </c>
      <c r="BZ6" s="70" t="s">
        <v>560</v>
      </c>
      <c r="CA6" s="5" t="s">
        <v>12</v>
      </c>
      <c r="CB6" s="7" t="s">
        <v>45</v>
      </c>
      <c r="CC6" s="5"/>
      <c r="CD6" s="52" t="s">
        <v>46</v>
      </c>
      <c r="CE6" s="52" t="s">
        <v>47</v>
      </c>
      <c r="CF6" s="6"/>
      <c r="CG6" s="26"/>
      <c r="CH6" s="6"/>
      <c r="CI6" s="6"/>
      <c r="CJ6" s="6"/>
      <c r="CK6" s="6"/>
      <c r="CL6" s="5" t="s">
        <v>12</v>
      </c>
      <c r="CM6" s="6" t="s">
        <v>48</v>
      </c>
      <c r="CN6" s="6"/>
      <c r="CO6" s="6"/>
      <c r="CP6" s="6"/>
      <c r="CQ6" s="6" t="s">
        <v>49</v>
      </c>
      <c r="CR6" s="6" t="s">
        <v>48</v>
      </c>
      <c r="CS6" s="6"/>
      <c r="CT6" s="6"/>
      <c r="CU6" s="6"/>
      <c r="CV6" s="6" t="s">
        <v>49</v>
      </c>
    </row>
    <row r="7" spans="1:100" x14ac:dyDescent="0.2">
      <c r="C7" s="7" t="s">
        <v>50</v>
      </c>
      <c r="D7" s="5"/>
      <c r="E7" s="7" t="s">
        <v>51</v>
      </c>
      <c r="F7" s="7" t="s">
        <v>52</v>
      </c>
      <c r="G7" s="7" t="s">
        <v>39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14</v>
      </c>
      <c r="N7" s="7" t="s">
        <v>14</v>
      </c>
      <c r="O7" s="5"/>
      <c r="P7" s="7" t="s">
        <v>58</v>
      </c>
      <c r="Q7" s="7" t="s">
        <v>59</v>
      </c>
      <c r="R7" s="7" t="s">
        <v>51</v>
      </c>
      <c r="S7" s="7" t="s">
        <v>60</v>
      </c>
      <c r="T7" s="7" t="s">
        <v>16</v>
      </c>
      <c r="U7" s="7" t="s">
        <v>61</v>
      </c>
      <c r="V7" s="5"/>
      <c r="W7" s="7" t="s">
        <v>62</v>
      </c>
      <c r="X7" s="7" t="s">
        <v>63</v>
      </c>
      <c r="Y7" s="7" t="s">
        <v>64</v>
      </c>
      <c r="Z7" s="7" t="s">
        <v>64</v>
      </c>
      <c r="AA7" s="7" t="s">
        <v>17</v>
      </c>
      <c r="AB7" s="7" t="s">
        <v>17</v>
      </c>
      <c r="AC7" s="5"/>
      <c r="AD7" s="7"/>
      <c r="AE7" s="5"/>
      <c r="AF7" s="7"/>
      <c r="AG7" s="7" t="s">
        <v>65</v>
      </c>
      <c r="AH7" s="7" t="s">
        <v>66</v>
      </c>
      <c r="AI7" s="7"/>
      <c r="AJ7" s="7"/>
      <c r="AK7" s="5"/>
      <c r="AL7" s="7"/>
      <c r="AM7" s="7" t="s">
        <v>65</v>
      </c>
      <c r="AN7" s="7" t="s">
        <v>66</v>
      </c>
      <c r="AO7" s="7"/>
      <c r="AP7" s="7"/>
      <c r="AQ7" s="5"/>
      <c r="AR7" s="7" t="s">
        <v>67</v>
      </c>
      <c r="AS7" s="7"/>
      <c r="AT7" s="7" t="s">
        <v>68</v>
      </c>
      <c r="AU7" s="7" t="s">
        <v>69</v>
      </c>
      <c r="AV7" s="7" t="s">
        <v>66</v>
      </c>
      <c r="AW7" s="7"/>
      <c r="AX7" s="7" t="s">
        <v>70</v>
      </c>
      <c r="AY7" s="5"/>
      <c r="AZ7" s="7" t="s">
        <v>71</v>
      </c>
      <c r="BA7" s="7"/>
      <c r="BB7" s="7"/>
      <c r="BC7" s="7"/>
      <c r="BD7" s="7"/>
      <c r="BE7" s="5"/>
      <c r="BF7" s="7"/>
      <c r="BG7" s="5"/>
      <c r="BH7" s="7" t="s">
        <v>72</v>
      </c>
      <c r="BI7" s="7" t="s">
        <v>72</v>
      </c>
      <c r="BJ7" s="7" t="s">
        <v>73</v>
      </c>
      <c r="BK7" s="7" t="s">
        <v>74</v>
      </c>
      <c r="BL7" s="7"/>
      <c r="BM7" s="7" t="s">
        <v>75</v>
      </c>
      <c r="BN7" s="7" t="s">
        <v>76</v>
      </c>
      <c r="BO7" s="7" t="s">
        <v>75</v>
      </c>
      <c r="BP7" s="7" t="s">
        <v>76</v>
      </c>
      <c r="BQ7" s="7" t="s">
        <v>77</v>
      </c>
      <c r="BR7" s="7" t="s">
        <v>535</v>
      </c>
      <c r="BS7" s="7" t="s">
        <v>32</v>
      </c>
      <c r="BT7" s="7"/>
      <c r="BU7" s="5" t="s">
        <v>12</v>
      </c>
      <c r="BV7" s="7" t="s">
        <v>79</v>
      </c>
      <c r="BW7" s="5" t="s">
        <v>12</v>
      </c>
      <c r="BX7" s="7" t="s">
        <v>80</v>
      </c>
      <c r="BY7" s="5" t="s">
        <v>12</v>
      </c>
      <c r="BZ7" s="70" t="s">
        <v>79</v>
      </c>
      <c r="CA7" s="5" t="s">
        <v>12</v>
      </c>
      <c r="CB7" s="7" t="s">
        <v>27</v>
      </c>
      <c r="CC7" s="5"/>
      <c r="CD7" s="52"/>
      <c r="CE7" s="52"/>
      <c r="CF7" s="6"/>
      <c r="CG7" s="26"/>
      <c r="CH7" s="6"/>
      <c r="CI7" s="6"/>
      <c r="CJ7" s="6"/>
      <c r="CK7" s="6"/>
      <c r="CL7" s="5" t="s">
        <v>12</v>
      </c>
      <c r="CM7" s="6" t="s">
        <v>81</v>
      </c>
      <c r="CN7" s="6"/>
      <c r="CO7" s="6"/>
      <c r="CP7" s="6"/>
      <c r="CQ7" s="6"/>
      <c r="CR7" s="6" t="s">
        <v>82</v>
      </c>
      <c r="CS7" s="6"/>
      <c r="CT7" s="6"/>
      <c r="CU7" s="6"/>
      <c r="CV7" s="6"/>
    </row>
    <row r="8" spans="1:100" x14ac:dyDescent="0.2">
      <c r="B8" t="s">
        <v>431</v>
      </c>
      <c r="C8" s="12" t="s">
        <v>84</v>
      </c>
      <c r="D8" s="5"/>
      <c r="E8" s="12" t="s">
        <v>85</v>
      </c>
      <c r="F8" s="12" t="s">
        <v>61</v>
      </c>
      <c r="G8" s="12" t="s">
        <v>61</v>
      </c>
      <c r="H8" s="12" t="s">
        <v>86</v>
      </c>
      <c r="I8" s="12" t="s">
        <v>87</v>
      </c>
      <c r="J8" s="12" t="s">
        <v>88</v>
      </c>
      <c r="K8" s="12" t="s">
        <v>89</v>
      </c>
      <c r="L8" s="12" t="s">
        <v>89</v>
      </c>
      <c r="M8" s="12" t="s">
        <v>23</v>
      </c>
      <c r="N8" s="12" t="s">
        <v>61</v>
      </c>
      <c r="O8" s="5"/>
      <c r="P8" s="12" t="s">
        <v>90</v>
      </c>
      <c r="Q8" s="12" t="s">
        <v>51</v>
      </c>
      <c r="R8" s="12" t="s">
        <v>91</v>
      </c>
      <c r="S8" s="12" t="s">
        <v>92</v>
      </c>
      <c r="T8" s="12" t="s">
        <v>23</v>
      </c>
      <c r="U8" s="54"/>
      <c r="V8" s="5"/>
      <c r="W8" s="12" t="s">
        <v>93</v>
      </c>
      <c r="X8" s="12" t="s">
        <v>94</v>
      </c>
      <c r="Y8" s="12" t="s">
        <v>95</v>
      </c>
      <c r="Z8" s="12" t="s">
        <v>96</v>
      </c>
      <c r="AA8" s="12" t="s">
        <v>23</v>
      </c>
      <c r="AB8" s="12" t="s">
        <v>61</v>
      </c>
      <c r="AC8" s="5"/>
      <c r="AD8" s="12" t="s">
        <v>61</v>
      </c>
      <c r="AE8" s="5"/>
      <c r="AF8" s="12" t="s">
        <v>97</v>
      </c>
      <c r="AG8" s="12" t="s">
        <v>98</v>
      </c>
      <c r="AH8" s="12" t="s">
        <v>99</v>
      </c>
      <c r="AI8" s="12" t="s">
        <v>22</v>
      </c>
      <c r="AJ8" s="12" t="s">
        <v>18</v>
      </c>
      <c r="AK8" s="5"/>
      <c r="AL8" s="12" t="s">
        <v>97</v>
      </c>
      <c r="AM8" s="12" t="s">
        <v>98</v>
      </c>
      <c r="AN8" s="12" t="s">
        <v>99</v>
      </c>
      <c r="AO8" s="12" t="s">
        <v>22</v>
      </c>
      <c r="AP8" s="12" t="s">
        <v>100</v>
      </c>
      <c r="AQ8" s="5"/>
      <c r="AR8" s="12" t="s">
        <v>101</v>
      </c>
      <c r="AS8" s="12" t="s">
        <v>102</v>
      </c>
      <c r="AT8" s="12" t="s">
        <v>103</v>
      </c>
      <c r="AU8" s="12" t="s">
        <v>104</v>
      </c>
      <c r="AV8" s="12" t="s">
        <v>99</v>
      </c>
      <c r="AW8" s="12" t="s">
        <v>22</v>
      </c>
      <c r="AX8" s="12" t="s">
        <v>105</v>
      </c>
      <c r="AY8" s="5"/>
      <c r="AZ8" s="12" t="s">
        <v>106</v>
      </c>
      <c r="BA8" s="12" t="s">
        <v>107</v>
      </c>
      <c r="BB8" s="12" t="s">
        <v>105</v>
      </c>
      <c r="BC8" s="12" t="s">
        <v>22</v>
      </c>
      <c r="BD8" s="12" t="s">
        <v>21</v>
      </c>
      <c r="BE8" s="5"/>
      <c r="BF8" s="12" t="s">
        <v>108</v>
      </c>
      <c r="BG8" s="5"/>
      <c r="BH8" s="12" t="s">
        <v>106</v>
      </c>
      <c r="BI8" s="12" t="s">
        <v>109</v>
      </c>
      <c r="BJ8" s="12" t="s">
        <v>110</v>
      </c>
      <c r="BK8" s="12" t="s">
        <v>111</v>
      </c>
      <c r="BL8" s="12" t="s">
        <v>112</v>
      </c>
      <c r="BM8" s="12" t="s">
        <v>113</v>
      </c>
      <c r="BN8" s="12" t="s">
        <v>114</v>
      </c>
      <c r="BO8" s="12" t="s">
        <v>113</v>
      </c>
      <c r="BP8" s="12" t="s">
        <v>114</v>
      </c>
      <c r="BQ8" s="12" t="s">
        <v>115</v>
      </c>
      <c r="BR8" s="12" t="s">
        <v>86</v>
      </c>
      <c r="BS8" s="7" t="s">
        <v>529</v>
      </c>
      <c r="BT8" s="7"/>
      <c r="BU8" s="5" t="s">
        <v>12</v>
      </c>
      <c r="BW8" s="5" t="s">
        <v>12</v>
      </c>
      <c r="BX8" s="12"/>
      <c r="BY8" s="5" t="s">
        <v>12</v>
      </c>
      <c r="BZ8" s="34"/>
      <c r="CA8" s="5" t="s">
        <v>12</v>
      </c>
      <c r="CB8" s="12"/>
      <c r="CC8" s="5"/>
      <c r="CD8" s="53" t="s">
        <v>530</v>
      </c>
      <c r="CE8" s="53" t="s">
        <v>530</v>
      </c>
      <c r="CF8" s="6"/>
      <c r="CG8" s="26">
        <v>1</v>
      </c>
      <c r="CH8" s="37" t="s">
        <v>116</v>
      </c>
      <c r="CI8" s="6"/>
      <c r="CJ8" s="6"/>
      <c r="CK8" s="13">
        <f>(+C44)</f>
        <v>37658920.239999995</v>
      </c>
      <c r="CL8" s="5" t="s">
        <v>12</v>
      </c>
      <c r="CM8" s="6" t="s">
        <v>117</v>
      </c>
      <c r="CN8" s="6"/>
      <c r="CO8" s="6"/>
      <c r="CP8" s="6"/>
      <c r="CQ8" s="5"/>
      <c r="CR8" s="6" t="s">
        <v>118</v>
      </c>
      <c r="CS8" s="6"/>
      <c r="CT8" s="6"/>
      <c r="CU8" s="6"/>
      <c r="CV8" s="6"/>
    </row>
    <row r="9" spans="1:100" x14ac:dyDescent="0.2"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  <c r="AB9" s="16"/>
      <c r="AC9" s="15"/>
      <c r="AD9" s="16"/>
      <c r="AE9" s="15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5"/>
      <c r="AR9" s="16"/>
      <c r="AS9" s="16"/>
      <c r="AT9" s="16"/>
      <c r="AU9" s="16"/>
      <c r="AV9" s="16"/>
      <c r="AW9" s="16"/>
      <c r="AX9" s="16"/>
      <c r="AY9" s="15"/>
      <c r="AZ9" s="16"/>
      <c r="BA9" s="16"/>
      <c r="BB9" s="16"/>
      <c r="BC9" s="16"/>
      <c r="BD9" s="16"/>
      <c r="BE9" s="15"/>
      <c r="BF9" s="17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5" t="s">
        <v>12</v>
      </c>
      <c r="BV9" s="16"/>
      <c r="BW9" s="15" t="s">
        <v>12</v>
      </c>
      <c r="BX9" s="18"/>
      <c r="BY9" s="5" t="s">
        <v>12</v>
      </c>
      <c r="BZ9" s="70"/>
      <c r="CA9" s="5" t="s">
        <v>12</v>
      </c>
      <c r="CB9" s="17"/>
      <c r="CC9" s="5"/>
      <c r="CD9" s="66"/>
      <c r="CE9" s="66"/>
      <c r="CF9" s="6"/>
      <c r="CG9" s="26"/>
      <c r="CH9" s="6"/>
      <c r="CI9" s="6"/>
      <c r="CJ9" s="6"/>
      <c r="CK9" s="13"/>
      <c r="CL9" s="5" t="s">
        <v>12</v>
      </c>
      <c r="CM9" s="6" t="s">
        <v>119</v>
      </c>
      <c r="CN9" s="6"/>
      <c r="CO9" s="6"/>
      <c r="CP9" s="6"/>
      <c r="CQ9" s="13">
        <f>(+CK12)</f>
        <v>16320667.700000003</v>
      </c>
      <c r="CR9" s="6" t="s">
        <v>120</v>
      </c>
      <c r="CS9" s="6"/>
      <c r="CT9" s="6"/>
      <c r="CU9" s="6"/>
      <c r="CV9" s="5"/>
    </row>
    <row r="10" spans="1:100" x14ac:dyDescent="0.2">
      <c r="A10">
        <f>((IF(OR(BV10&gt;0,BX10&gt;0),1,)))</f>
        <v>1</v>
      </c>
      <c r="B10" t="s">
        <v>432</v>
      </c>
      <c r="C10" s="19">
        <v>1459561</v>
      </c>
      <c r="D10" s="20"/>
      <c r="E10">
        <v>228</v>
      </c>
      <c r="F10" s="21"/>
      <c r="G10" s="21"/>
      <c r="H10" s="21"/>
      <c r="I10" s="21"/>
      <c r="J10" s="21"/>
      <c r="K10" s="21"/>
      <c r="L10" s="21"/>
      <c r="M10" s="21">
        <v>569</v>
      </c>
      <c r="N10" s="19">
        <f t="shared" ref="N10:N42" si="0">(SUM(E10:M10))</f>
        <v>797</v>
      </c>
      <c r="O10" s="20"/>
      <c r="P10" s="21">
        <v>809328</v>
      </c>
      <c r="Q10" s="21"/>
      <c r="R10" s="21"/>
      <c r="S10" s="21"/>
      <c r="T10" s="21">
        <v>44224</v>
      </c>
      <c r="U10" s="56">
        <f>SUM(P10:T10)</f>
        <v>853552</v>
      </c>
      <c r="V10" s="20"/>
      <c r="W10" s="21">
        <v>564572</v>
      </c>
      <c r="X10" s="21"/>
      <c r="Y10" s="21"/>
      <c r="Z10" s="21"/>
      <c r="AA10" s="21">
        <v>84066</v>
      </c>
      <c r="AB10" s="19">
        <f>(SUM(W10:AA10))</f>
        <v>648638</v>
      </c>
      <c r="AC10" s="20"/>
      <c r="AD10" s="19">
        <f t="shared" ref="AD10:AD42" si="1">(+AB10+U10+N10)</f>
        <v>1502987</v>
      </c>
      <c r="AE10" s="20"/>
      <c r="AF10" s="21"/>
      <c r="AG10" s="21"/>
      <c r="AH10" s="21"/>
      <c r="AI10" s="21"/>
      <c r="AJ10" s="19">
        <f>(SUM(AF10:AI10))</f>
        <v>0</v>
      </c>
      <c r="AK10" s="20"/>
      <c r="AL10" s="21">
        <v>19767</v>
      </c>
      <c r="AM10" s="21">
        <v>78499</v>
      </c>
      <c r="AN10" s="21"/>
      <c r="AO10" s="21">
        <v>245474</v>
      </c>
      <c r="AP10" s="19">
        <f>(SUM(AL10:AO10))</f>
        <v>343740</v>
      </c>
      <c r="AQ10" s="20"/>
      <c r="AR10" s="21">
        <v>10124</v>
      </c>
      <c r="AS10" s="21"/>
      <c r="AT10" s="21"/>
      <c r="AU10" s="21"/>
      <c r="AV10" s="21"/>
      <c r="AW10" s="21">
        <v>114263</v>
      </c>
      <c r="AX10" s="19">
        <f>(SUM(AR10:AW10))</f>
        <v>124387</v>
      </c>
      <c r="AY10" s="20"/>
      <c r="AZ10" s="21">
        <v>158663</v>
      </c>
      <c r="BA10" s="21">
        <v>2884</v>
      </c>
      <c r="BB10" s="21">
        <v>249401</v>
      </c>
      <c r="BC10" s="21">
        <v>58640</v>
      </c>
      <c r="BD10" s="19">
        <f>(SUM(AZ10:BC10))</f>
        <v>469588</v>
      </c>
      <c r="BE10" s="20">
        <v>103376</v>
      </c>
      <c r="BF10" s="22">
        <v>208854</v>
      </c>
      <c r="BG10" s="20"/>
      <c r="BH10" s="21"/>
      <c r="BI10" s="21">
        <v>12541</v>
      </c>
      <c r="BJ10" s="21"/>
      <c r="BK10" s="21">
        <v>11412</v>
      </c>
      <c r="BL10" s="21">
        <v>39697</v>
      </c>
      <c r="BM10" s="21"/>
      <c r="BN10" s="21"/>
      <c r="BO10" s="21"/>
      <c r="BP10" s="21"/>
      <c r="BQ10" s="21"/>
      <c r="BR10" s="21">
        <v>249599</v>
      </c>
      <c r="BS10" s="21"/>
      <c r="BT10" s="19">
        <f>((SUM(BH10:BS10)))</f>
        <v>313249</v>
      </c>
      <c r="BU10" s="20" t="s">
        <v>12</v>
      </c>
      <c r="BV10" s="19">
        <f t="shared" ref="BV10:BV42" si="2">(+BT10+BF10+BD10+AX10+AP10+AJ10)</f>
        <v>1459818</v>
      </c>
      <c r="BW10" s="20" t="s">
        <v>12</v>
      </c>
      <c r="BX10" s="19">
        <f t="shared" ref="BX10:BX42" si="3">((+AB10+U10+N10)-BV10)</f>
        <v>43169</v>
      </c>
      <c r="BY10" s="20" t="s">
        <v>12</v>
      </c>
      <c r="BZ10" s="19"/>
      <c r="CA10" s="20" t="s">
        <v>12</v>
      </c>
      <c r="CB10" s="19">
        <f>(+BX10+BZ10+C10)</f>
        <v>1502730</v>
      </c>
      <c r="CC10" s="5"/>
      <c r="CD10" s="51">
        <v>832215</v>
      </c>
      <c r="CE10" s="51">
        <v>670515</v>
      </c>
      <c r="CF10" s="6"/>
      <c r="CG10" s="42"/>
      <c r="CH10" s="6" t="s">
        <v>23</v>
      </c>
      <c r="CI10" s="6"/>
      <c r="CJ10" s="6"/>
      <c r="CK10" s="13"/>
      <c r="CL10" s="5" t="s">
        <v>12</v>
      </c>
      <c r="CM10" s="6" t="s">
        <v>121</v>
      </c>
      <c r="CN10" s="6"/>
      <c r="CO10" s="6"/>
      <c r="CP10" s="6"/>
      <c r="CQ10" s="13">
        <f>+CK15</f>
        <v>4741261.7699999996</v>
      </c>
      <c r="CR10" s="6" t="s">
        <v>122</v>
      </c>
      <c r="CS10" s="6"/>
      <c r="CT10" s="6"/>
      <c r="CU10" s="6"/>
      <c r="CV10" s="6">
        <f>+CK64+CK65</f>
        <v>529862.96</v>
      </c>
    </row>
    <row r="11" spans="1:100" x14ac:dyDescent="0.2">
      <c r="A11">
        <f t="shared" ref="A11:A42" si="4">((IF(OR(BV11&gt;0,BX11&gt;0),1,)))</f>
        <v>1</v>
      </c>
      <c r="B11" t="s">
        <v>433</v>
      </c>
      <c r="C11" s="19">
        <v>2397097</v>
      </c>
      <c r="D11" s="20"/>
      <c r="E11" s="21">
        <v>2080873</v>
      </c>
      <c r="F11" s="21"/>
      <c r="G11" s="21">
        <v>14641</v>
      </c>
      <c r="H11" s="21"/>
      <c r="I11" s="21"/>
      <c r="J11" s="21"/>
      <c r="K11" s="21"/>
      <c r="L11" s="21"/>
      <c r="M11" s="21">
        <v>466846</v>
      </c>
      <c r="N11" s="19">
        <f t="shared" si="0"/>
        <v>2562360</v>
      </c>
      <c r="O11" s="20"/>
      <c r="P11" s="21">
        <v>2338515</v>
      </c>
      <c r="Q11" s="21">
        <v>133714</v>
      </c>
      <c r="R11" s="21"/>
      <c r="S11" s="21"/>
      <c r="T11" s="21"/>
      <c r="U11" s="56">
        <f>SUM(P11:T11)</f>
        <v>2472229</v>
      </c>
      <c r="V11" s="20"/>
      <c r="W11" s="21">
        <v>73002</v>
      </c>
      <c r="X11" s="21"/>
      <c r="Y11" s="21"/>
      <c r="Z11" s="21"/>
      <c r="AA11" s="21"/>
      <c r="AB11" s="19">
        <f t="shared" ref="AB11:AB42" si="5">(SUM(W11:AA11))</f>
        <v>73002</v>
      </c>
      <c r="AC11" s="20"/>
      <c r="AD11" s="19">
        <f t="shared" si="1"/>
        <v>5107591</v>
      </c>
      <c r="AE11" s="20"/>
      <c r="AF11" s="21">
        <v>9850</v>
      </c>
      <c r="AG11" s="21"/>
      <c r="AH11" s="21"/>
      <c r="AI11" s="21"/>
      <c r="AJ11" s="19">
        <f t="shared" ref="AJ11:AJ42" si="6">(SUM(AF11:AI11))</f>
        <v>9850</v>
      </c>
      <c r="AK11" s="20"/>
      <c r="AL11" s="21">
        <v>319131</v>
      </c>
      <c r="AM11" s="21">
        <v>9997</v>
      </c>
      <c r="AN11" s="21"/>
      <c r="AO11" s="21"/>
      <c r="AP11" s="19">
        <f t="shared" ref="AP11:AP42" si="7">(SUM(AL11:AO11))</f>
        <v>329128</v>
      </c>
      <c r="AQ11" s="20"/>
      <c r="AR11" s="21">
        <v>621730</v>
      </c>
      <c r="AS11" s="21"/>
      <c r="AT11" s="21">
        <v>349124</v>
      </c>
      <c r="AU11" s="21">
        <v>134408</v>
      </c>
      <c r="AV11" s="21"/>
      <c r="AW11" s="21">
        <v>1219283</v>
      </c>
      <c r="AX11" s="19">
        <f t="shared" ref="AX11:AX42" si="8">(SUM(AR11:AW11))</f>
        <v>2324545</v>
      </c>
      <c r="AY11" s="20"/>
      <c r="AZ11" s="21">
        <v>221312</v>
      </c>
      <c r="BA11" s="84" t="s">
        <v>84</v>
      </c>
      <c r="BB11" s="21"/>
      <c r="BC11" s="21">
        <v>255782</v>
      </c>
      <c r="BD11" s="19">
        <f t="shared" ref="BD11:BD42" si="9">(SUM(AZ11:BC11))</f>
        <v>477094</v>
      </c>
      <c r="BE11" s="20"/>
      <c r="BF11" s="22">
        <v>688309</v>
      </c>
      <c r="BG11" s="20"/>
      <c r="BH11" s="21"/>
      <c r="BI11" s="21"/>
      <c r="BJ11" s="21"/>
      <c r="BK11" s="21"/>
      <c r="BL11" s="21">
        <v>109212</v>
      </c>
      <c r="BM11" s="21"/>
      <c r="BN11" s="21"/>
      <c r="BO11" s="21"/>
      <c r="BP11" s="21"/>
      <c r="BQ11" s="21">
        <v>427713</v>
      </c>
      <c r="BR11" s="21"/>
      <c r="BS11" s="21">
        <v>435586</v>
      </c>
      <c r="BT11" s="19">
        <f t="shared" ref="BT11:BT42" si="10">((SUM(BH11:BS11)))</f>
        <v>972511</v>
      </c>
      <c r="BU11" s="20" t="s">
        <v>12</v>
      </c>
      <c r="BV11" s="19">
        <f t="shared" si="2"/>
        <v>4801437</v>
      </c>
      <c r="BW11" s="20" t="s">
        <v>12</v>
      </c>
      <c r="BX11" s="19">
        <f t="shared" si="3"/>
        <v>306154</v>
      </c>
      <c r="BY11" s="20" t="s">
        <v>12</v>
      </c>
      <c r="BZ11" s="19"/>
      <c r="CA11" s="20" t="s">
        <v>12</v>
      </c>
      <c r="CB11" s="19">
        <f t="shared" ref="CB11:CB42" si="11">(+BX11+BZ11+C11)</f>
        <v>2703251</v>
      </c>
      <c r="CC11" s="5"/>
      <c r="CD11" s="52">
        <v>1230000</v>
      </c>
      <c r="CE11" s="52">
        <v>1473251</v>
      </c>
      <c r="CF11" s="6"/>
      <c r="CG11" s="2"/>
      <c r="CH11" s="38" t="s">
        <v>124</v>
      </c>
      <c r="CI11" s="6"/>
      <c r="CJ11" s="6"/>
      <c r="CK11" s="13"/>
      <c r="CL11" s="5" t="s">
        <v>12</v>
      </c>
      <c r="CM11" s="6" t="s">
        <v>125</v>
      </c>
      <c r="CN11" s="6"/>
      <c r="CO11" s="6"/>
      <c r="CP11" s="6"/>
      <c r="CQ11" s="23"/>
      <c r="CR11" s="6" t="s">
        <v>126</v>
      </c>
      <c r="CS11" s="6"/>
      <c r="CT11" s="6"/>
      <c r="CU11" s="6"/>
      <c r="CV11" s="6">
        <f>+CK68</f>
        <v>1468642.4200000002</v>
      </c>
    </row>
    <row r="12" spans="1:100" x14ac:dyDescent="0.2">
      <c r="A12">
        <f t="shared" si="4"/>
        <v>1</v>
      </c>
      <c r="B12" t="s">
        <v>434</v>
      </c>
      <c r="C12" s="19">
        <v>421279</v>
      </c>
      <c r="D12" s="20"/>
      <c r="E12" s="21">
        <v>436711</v>
      </c>
      <c r="F12" s="21">
        <v>8953</v>
      </c>
      <c r="G12" s="21">
        <v>5525</v>
      </c>
      <c r="H12" s="21"/>
      <c r="I12" s="21"/>
      <c r="J12" s="21"/>
      <c r="K12" s="21"/>
      <c r="L12" s="21"/>
      <c r="M12" s="21">
        <v>17819</v>
      </c>
      <c r="N12" s="19">
        <f t="shared" si="0"/>
        <v>469008</v>
      </c>
      <c r="O12" s="20"/>
      <c r="P12" s="21">
        <v>875048</v>
      </c>
      <c r="Q12" s="21">
        <v>3529</v>
      </c>
      <c r="R12" s="21">
        <v>15431</v>
      </c>
      <c r="S12" s="21"/>
      <c r="T12" s="21"/>
      <c r="U12" s="56">
        <f>SUM(P12:T12)</f>
        <v>894008</v>
      </c>
      <c r="V12" s="20"/>
      <c r="W12" s="21">
        <v>271854</v>
      </c>
      <c r="X12" s="21"/>
      <c r="Y12" s="21"/>
      <c r="Z12" s="21"/>
      <c r="AA12" s="21">
        <v>116621</v>
      </c>
      <c r="AB12" s="19">
        <f t="shared" si="5"/>
        <v>388475</v>
      </c>
      <c r="AC12" s="20"/>
      <c r="AD12" s="19">
        <f t="shared" si="1"/>
        <v>1751491</v>
      </c>
      <c r="AE12" s="20"/>
      <c r="AF12" s="21"/>
      <c r="AG12" s="21">
        <v>14265</v>
      </c>
      <c r="AH12" s="21"/>
      <c r="AI12" s="21">
        <v>48423</v>
      </c>
      <c r="AJ12" s="19">
        <f t="shared" si="6"/>
        <v>62688</v>
      </c>
      <c r="AK12" s="20"/>
      <c r="AL12" s="21">
        <v>264363</v>
      </c>
      <c r="AM12" s="21">
        <v>8000</v>
      </c>
      <c r="AN12" s="21"/>
      <c r="AO12" s="21"/>
      <c r="AP12" s="19">
        <f t="shared" si="7"/>
        <v>272363</v>
      </c>
      <c r="AQ12" s="20"/>
      <c r="AR12" s="21">
        <v>282315</v>
      </c>
      <c r="AS12" s="21">
        <v>125644</v>
      </c>
      <c r="AT12" s="21">
        <v>311886</v>
      </c>
      <c r="AU12" s="21">
        <v>200735</v>
      </c>
      <c r="AV12" s="21"/>
      <c r="AW12" s="21">
        <v>4456</v>
      </c>
      <c r="AX12" s="19">
        <f t="shared" si="8"/>
        <v>925036</v>
      </c>
      <c r="AY12" s="20"/>
      <c r="AZ12" s="21">
        <v>214700</v>
      </c>
      <c r="BA12" s="21"/>
      <c r="BB12" s="21">
        <v>161166</v>
      </c>
      <c r="BC12" s="21"/>
      <c r="BD12" s="19">
        <f t="shared" si="9"/>
        <v>375866</v>
      </c>
      <c r="BE12" s="20"/>
      <c r="BF12" s="22">
        <v>115094</v>
      </c>
      <c r="BG12" s="20"/>
      <c r="BH12" s="21"/>
      <c r="BI12" s="21"/>
      <c r="BJ12" s="21"/>
      <c r="BK12" s="21"/>
      <c r="BL12" s="21">
        <v>37200</v>
      </c>
      <c r="BM12" s="21"/>
      <c r="BN12" s="21"/>
      <c r="BO12" s="21"/>
      <c r="BP12" s="21"/>
      <c r="BQ12" s="21">
        <v>14200</v>
      </c>
      <c r="BR12" s="21"/>
      <c r="BS12" s="21"/>
      <c r="BT12" s="19">
        <f t="shared" si="10"/>
        <v>51400</v>
      </c>
      <c r="BU12" s="20" t="s">
        <v>12</v>
      </c>
      <c r="BV12" s="19">
        <f t="shared" si="2"/>
        <v>1802447</v>
      </c>
      <c r="BW12" s="20" t="s">
        <v>12</v>
      </c>
      <c r="BX12" s="19">
        <f t="shared" si="3"/>
        <v>-50956</v>
      </c>
      <c r="BY12" s="20" t="s">
        <v>12</v>
      </c>
      <c r="BZ12" s="19"/>
      <c r="CA12" s="20" t="s">
        <v>12</v>
      </c>
      <c r="CB12" s="19">
        <f t="shared" si="11"/>
        <v>370323</v>
      </c>
      <c r="CC12" s="5"/>
      <c r="CD12" s="52">
        <v>241627</v>
      </c>
      <c r="CE12" s="52">
        <v>128694</v>
      </c>
      <c r="CF12" s="6"/>
      <c r="CG12" s="26">
        <v>2</v>
      </c>
      <c r="CH12" s="6" t="s">
        <v>128</v>
      </c>
      <c r="CI12" s="6"/>
      <c r="CJ12" s="6"/>
      <c r="CK12" s="13">
        <f>(+E44)</f>
        <v>16320667.700000003</v>
      </c>
      <c r="CL12" s="5" t="s">
        <v>12</v>
      </c>
      <c r="CM12" s="6" t="s">
        <v>129</v>
      </c>
      <c r="CN12" s="6"/>
      <c r="CO12" s="6"/>
      <c r="CP12" s="6"/>
      <c r="CQ12" s="13">
        <v>0</v>
      </c>
      <c r="CR12" s="6" t="s">
        <v>130</v>
      </c>
      <c r="CS12" s="6"/>
      <c r="CT12" s="6"/>
      <c r="CU12" s="6"/>
      <c r="CV12" s="6">
        <f>+CK50</f>
        <v>17006339.690000001</v>
      </c>
    </row>
    <row r="13" spans="1:100" x14ac:dyDescent="0.2">
      <c r="A13">
        <f t="shared" si="4"/>
        <v>1</v>
      </c>
      <c r="B13" t="s">
        <v>435</v>
      </c>
      <c r="C13" s="19">
        <v>479010</v>
      </c>
      <c r="D13" s="20"/>
      <c r="E13" s="21">
        <v>152406</v>
      </c>
      <c r="F13" s="21"/>
      <c r="G13" s="21">
        <v>2101.11</v>
      </c>
      <c r="H13" s="21"/>
      <c r="I13" s="21"/>
      <c r="J13" s="21"/>
      <c r="K13" s="21"/>
      <c r="L13" s="21"/>
      <c r="M13" s="21"/>
      <c r="N13" s="19">
        <f t="shared" si="0"/>
        <v>154507.10999999999</v>
      </c>
      <c r="O13" s="20"/>
      <c r="P13" s="21">
        <v>812176</v>
      </c>
      <c r="Q13" s="21"/>
      <c r="R13" s="21"/>
      <c r="S13" s="21"/>
      <c r="T13" s="21">
        <v>87732.78</v>
      </c>
      <c r="U13" s="56">
        <f t="shared" ref="U13:U42" si="12">SUM(P13:T13)</f>
        <v>899908.78</v>
      </c>
      <c r="V13" s="20"/>
      <c r="W13" s="21">
        <v>47419.34</v>
      </c>
      <c r="X13" s="21"/>
      <c r="Y13" s="21"/>
      <c r="Z13" s="21"/>
      <c r="AA13" s="21">
        <v>21330</v>
      </c>
      <c r="AB13" s="19">
        <f t="shared" si="5"/>
        <v>68749.34</v>
      </c>
      <c r="AC13" s="20"/>
      <c r="AD13" s="19">
        <f t="shared" si="1"/>
        <v>1123165.23</v>
      </c>
      <c r="AE13" s="20"/>
      <c r="AF13" s="21"/>
      <c r="AG13" s="21"/>
      <c r="AH13" s="21"/>
      <c r="AI13" s="21"/>
      <c r="AJ13" s="19">
        <f t="shared" si="6"/>
        <v>0</v>
      </c>
      <c r="AK13" s="20"/>
      <c r="AL13" s="21">
        <v>225006.13</v>
      </c>
      <c r="AM13" s="21">
        <v>20197.48</v>
      </c>
      <c r="AN13" s="21"/>
      <c r="AO13" s="21">
        <v>140279.78</v>
      </c>
      <c r="AP13" s="19">
        <f t="shared" si="7"/>
        <v>385483.39</v>
      </c>
      <c r="AQ13" s="20"/>
      <c r="AR13" s="21">
        <v>123419.05</v>
      </c>
      <c r="AS13" s="21">
        <v>22143.84</v>
      </c>
      <c r="AT13" s="21">
        <v>140279.78</v>
      </c>
      <c r="AU13" s="21">
        <v>140279.78</v>
      </c>
      <c r="AV13" s="21"/>
      <c r="AW13" s="21">
        <v>140279.78</v>
      </c>
      <c r="AX13" s="19">
        <f t="shared" si="8"/>
        <v>566402.2300000001</v>
      </c>
      <c r="AY13" s="20"/>
      <c r="AZ13" s="21">
        <v>22000</v>
      </c>
      <c r="BA13" s="21"/>
      <c r="BB13" s="21">
        <v>303605.59999999998</v>
      </c>
      <c r="BC13" s="21"/>
      <c r="BD13" s="19">
        <f t="shared" si="9"/>
        <v>325605.59999999998</v>
      </c>
      <c r="BE13" s="20"/>
      <c r="BF13" s="22">
        <v>22406.47</v>
      </c>
      <c r="BG13" s="20"/>
      <c r="BH13" s="21"/>
      <c r="BI13" s="21">
        <v>525</v>
      </c>
      <c r="BJ13" s="21">
        <v>1015</v>
      </c>
      <c r="BK13" s="21"/>
      <c r="BL13" s="21">
        <v>14380.21</v>
      </c>
      <c r="BM13" s="21"/>
      <c r="BN13" s="21"/>
      <c r="BO13" s="21"/>
      <c r="BP13" s="21"/>
      <c r="BQ13" s="21"/>
      <c r="BR13" s="21"/>
      <c r="BS13" s="21"/>
      <c r="BT13" s="19">
        <f t="shared" si="10"/>
        <v>15920.21</v>
      </c>
      <c r="BU13" s="20" t="s">
        <v>12</v>
      </c>
      <c r="BV13" s="19">
        <f t="shared" si="2"/>
        <v>1315817.8999999999</v>
      </c>
      <c r="BW13" s="20" t="s">
        <v>12</v>
      </c>
      <c r="BX13" s="19">
        <f t="shared" si="3"/>
        <v>-192652.66999999993</v>
      </c>
      <c r="BY13" s="20" t="s">
        <v>12</v>
      </c>
      <c r="BZ13" s="19"/>
      <c r="CA13" s="20" t="s">
        <v>12</v>
      </c>
      <c r="CB13" s="19">
        <f t="shared" si="11"/>
        <v>286357.33000000007</v>
      </c>
      <c r="CC13" s="5"/>
      <c r="CD13" s="52">
        <v>214767.98</v>
      </c>
      <c r="CE13" s="52">
        <v>71589.33</v>
      </c>
      <c r="CF13" s="6"/>
      <c r="CG13" s="26">
        <v>3</v>
      </c>
      <c r="CH13" s="6" t="s">
        <v>132</v>
      </c>
      <c r="CI13" s="6"/>
      <c r="CJ13" s="6"/>
      <c r="CK13" s="13">
        <f>(+F44)</f>
        <v>270072.19</v>
      </c>
      <c r="CL13" s="5" t="s">
        <v>12</v>
      </c>
      <c r="CM13" s="6" t="s">
        <v>133</v>
      </c>
      <c r="CN13" s="6"/>
      <c r="CO13" s="6"/>
      <c r="CP13" s="6"/>
      <c r="CQ13" s="13">
        <f>+CK19</f>
        <v>0</v>
      </c>
      <c r="CR13" s="6" t="s">
        <v>134</v>
      </c>
      <c r="CS13" s="6"/>
      <c r="CT13" s="6"/>
      <c r="CU13" s="6"/>
      <c r="CV13" s="6">
        <f>(SUM(CV9:CV12))</f>
        <v>19004845.07</v>
      </c>
    </row>
    <row r="14" spans="1:100" x14ac:dyDescent="0.2">
      <c r="A14">
        <f t="shared" si="4"/>
        <v>1</v>
      </c>
      <c r="B14" t="s">
        <v>436</v>
      </c>
      <c r="C14" s="19">
        <v>727029.38</v>
      </c>
      <c r="D14" s="20"/>
      <c r="E14" s="21">
        <v>1441974.37</v>
      </c>
      <c r="F14" s="21">
        <v>12519.9</v>
      </c>
      <c r="G14" s="21"/>
      <c r="H14" s="21">
        <v>350000</v>
      </c>
      <c r="I14" s="21"/>
      <c r="J14" s="21"/>
      <c r="K14" s="21"/>
      <c r="L14" s="21"/>
      <c r="M14" s="21">
        <v>252284.75</v>
      </c>
      <c r="N14" s="19">
        <f t="shared" si="0"/>
        <v>2056779.02</v>
      </c>
      <c r="O14" s="20"/>
      <c r="P14" s="21">
        <v>2984134.79</v>
      </c>
      <c r="Q14" s="21">
        <v>119285.77</v>
      </c>
      <c r="R14" s="21"/>
      <c r="S14" s="21"/>
      <c r="T14" s="21">
        <v>187338.79</v>
      </c>
      <c r="U14" s="56">
        <f t="shared" si="12"/>
        <v>3290759.35</v>
      </c>
      <c r="V14" s="20"/>
      <c r="W14" s="21"/>
      <c r="X14" s="21"/>
      <c r="Y14" s="21"/>
      <c r="Z14" s="21"/>
      <c r="AA14" s="21"/>
      <c r="AB14" s="19">
        <f t="shared" si="5"/>
        <v>0</v>
      </c>
      <c r="AC14" s="20"/>
      <c r="AD14" s="19">
        <f t="shared" si="1"/>
        <v>5347538.37</v>
      </c>
      <c r="AE14" s="20"/>
      <c r="AF14" s="21"/>
      <c r="AG14" s="21"/>
      <c r="AH14" s="21"/>
      <c r="AI14" s="21"/>
      <c r="AJ14" s="19">
        <f t="shared" si="6"/>
        <v>0</v>
      </c>
      <c r="AK14" s="20"/>
      <c r="AL14" s="21">
        <v>543750.78</v>
      </c>
      <c r="AM14" s="21">
        <v>492409.88</v>
      </c>
      <c r="AN14" s="21"/>
      <c r="AO14" s="21">
        <v>692559</v>
      </c>
      <c r="AP14" s="19">
        <f t="shared" si="7"/>
        <v>1728719.6600000001</v>
      </c>
      <c r="AQ14" s="20"/>
      <c r="AR14" s="21">
        <v>1067852.6399999999</v>
      </c>
      <c r="AS14" s="21">
        <v>171550.09</v>
      </c>
      <c r="AT14" s="21">
        <v>50505.94</v>
      </c>
      <c r="AU14" s="21">
        <v>132492.35</v>
      </c>
      <c r="AV14" s="21"/>
      <c r="AW14" s="21">
        <v>546951</v>
      </c>
      <c r="AX14" s="19">
        <f t="shared" si="8"/>
        <v>1969352.02</v>
      </c>
      <c r="AY14" s="20"/>
      <c r="AZ14" s="21">
        <v>265933.8</v>
      </c>
      <c r="BA14" s="21">
        <v>3644.18</v>
      </c>
      <c r="BB14" s="21">
        <v>504782.95</v>
      </c>
      <c r="BC14" s="21">
        <v>76728.55</v>
      </c>
      <c r="BD14" s="19">
        <f t="shared" si="9"/>
        <v>851089.48</v>
      </c>
      <c r="BE14" s="20"/>
      <c r="BF14" s="22">
        <v>706678.46</v>
      </c>
      <c r="BG14" s="20"/>
      <c r="BH14" s="21">
        <v>3090</v>
      </c>
      <c r="BI14" s="21">
        <v>8883.9599999999991</v>
      </c>
      <c r="BJ14" s="21"/>
      <c r="BK14" s="21"/>
      <c r="BL14" s="21">
        <v>2787.44</v>
      </c>
      <c r="BM14" s="21"/>
      <c r="BN14" s="21"/>
      <c r="BO14" s="21"/>
      <c r="BP14" s="21"/>
      <c r="BQ14" s="21">
        <v>166267.94</v>
      </c>
      <c r="BR14" s="21"/>
      <c r="BS14" s="21"/>
      <c r="BT14" s="19">
        <f t="shared" si="10"/>
        <v>181029.34</v>
      </c>
      <c r="BU14" s="20" t="s">
        <v>12</v>
      </c>
      <c r="BV14" s="19">
        <f t="shared" si="2"/>
        <v>5436868.96</v>
      </c>
      <c r="BW14" s="20" t="s">
        <v>12</v>
      </c>
      <c r="BX14" s="19">
        <f t="shared" si="3"/>
        <v>-89330.589999999851</v>
      </c>
      <c r="BY14" s="20" t="s">
        <v>12</v>
      </c>
      <c r="BZ14" s="19"/>
      <c r="CA14" s="20" t="s">
        <v>12</v>
      </c>
      <c r="CB14" s="19">
        <f t="shared" si="11"/>
        <v>637698.79000000015</v>
      </c>
      <c r="CC14" s="5"/>
      <c r="CD14" s="52"/>
      <c r="CE14" s="52">
        <v>637698.79</v>
      </c>
      <c r="CF14" s="6"/>
      <c r="CG14" s="26">
        <v>4</v>
      </c>
      <c r="CH14" s="6" t="s">
        <v>136</v>
      </c>
      <c r="CI14" s="6"/>
      <c r="CJ14" s="6"/>
      <c r="CK14" s="13">
        <f>(+G44)</f>
        <v>291151.27</v>
      </c>
      <c r="CL14" s="5" t="s">
        <v>12</v>
      </c>
      <c r="CM14" s="6" t="s">
        <v>137</v>
      </c>
      <c r="CN14" s="6"/>
      <c r="CO14" s="6"/>
      <c r="CP14" s="6"/>
      <c r="CQ14" s="13">
        <f>+CK13+CK14+CK18</f>
        <v>562748.46</v>
      </c>
      <c r="CR14" s="6" t="s">
        <v>138</v>
      </c>
      <c r="CS14" s="6"/>
      <c r="CT14" s="6"/>
      <c r="CU14" s="6"/>
      <c r="CV14" s="5"/>
    </row>
    <row r="15" spans="1:100" x14ac:dyDescent="0.2">
      <c r="A15">
        <f t="shared" si="4"/>
        <v>1</v>
      </c>
      <c r="B15" t="s">
        <v>437</v>
      </c>
      <c r="C15" s="19">
        <v>937691</v>
      </c>
      <c r="D15" s="20"/>
      <c r="E15" s="21"/>
      <c r="F15" s="21">
        <v>2358</v>
      </c>
      <c r="G15" s="21"/>
      <c r="H15" s="21">
        <v>16000</v>
      </c>
      <c r="I15" s="21"/>
      <c r="J15" s="21"/>
      <c r="K15" s="21"/>
      <c r="L15" s="21"/>
      <c r="M15" s="21">
        <v>107706</v>
      </c>
      <c r="N15" s="19">
        <f t="shared" si="0"/>
        <v>126064</v>
      </c>
      <c r="O15" s="20"/>
      <c r="P15" s="21">
        <v>1427648</v>
      </c>
      <c r="Q15" s="21"/>
      <c r="R15" s="21"/>
      <c r="S15" s="21"/>
      <c r="T15" s="21"/>
      <c r="U15" s="56">
        <f t="shared" si="12"/>
        <v>1427648</v>
      </c>
      <c r="V15" s="20"/>
      <c r="W15" s="21">
        <v>75671</v>
      </c>
      <c r="X15" s="21"/>
      <c r="Y15" s="21"/>
      <c r="Z15" s="21"/>
      <c r="AA15" s="21"/>
      <c r="AB15" s="19">
        <f t="shared" si="5"/>
        <v>75671</v>
      </c>
      <c r="AC15" s="20"/>
      <c r="AD15" s="19">
        <f t="shared" si="1"/>
        <v>1629383</v>
      </c>
      <c r="AE15" s="20"/>
      <c r="AF15" s="21">
        <v>36104</v>
      </c>
      <c r="AG15" s="21">
        <v>2199</v>
      </c>
      <c r="AH15" s="21"/>
      <c r="AI15" s="21">
        <v>67547</v>
      </c>
      <c r="AJ15" s="19">
        <f t="shared" si="6"/>
        <v>105850</v>
      </c>
      <c r="AK15" s="20"/>
      <c r="AL15" s="21">
        <v>150283</v>
      </c>
      <c r="AM15" s="21">
        <v>8795</v>
      </c>
      <c r="AN15" s="21"/>
      <c r="AO15" s="21">
        <v>275672</v>
      </c>
      <c r="AP15" s="19">
        <f t="shared" si="7"/>
        <v>434750</v>
      </c>
      <c r="AQ15" s="20"/>
      <c r="AR15" s="21">
        <v>39355</v>
      </c>
      <c r="AS15" s="21">
        <v>52473</v>
      </c>
      <c r="AT15" s="21">
        <v>108133</v>
      </c>
      <c r="AU15" s="21">
        <v>65591</v>
      </c>
      <c r="AV15" s="21"/>
      <c r="AW15" s="21">
        <v>446869</v>
      </c>
      <c r="AX15" s="19">
        <f t="shared" si="8"/>
        <v>712421</v>
      </c>
      <c r="AY15" s="20"/>
      <c r="AZ15" s="21">
        <v>225051</v>
      </c>
      <c r="BA15" s="21">
        <v>824</v>
      </c>
      <c r="BB15" s="21">
        <v>155806</v>
      </c>
      <c r="BC15" s="21"/>
      <c r="BD15" s="19">
        <f t="shared" si="9"/>
        <v>381681</v>
      </c>
      <c r="BE15" s="20"/>
      <c r="BF15" s="22">
        <v>107497</v>
      </c>
      <c r="BG15" s="20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19">
        <f t="shared" si="10"/>
        <v>0</v>
      </c>
      <c r="BU15" s="20" t="s">
        <v>12</v>
      </c>
      <c r="BV15" s="19">
        <f t="shared" si="2"/>
        <v>1742199</v>
      </c>
      <c r="BW15" s="20" t="s">
        <v>12</v>
      </c>
      <c r="BX15" s="19">
        <f t="shared" si="3"/>
        <v>-112816</v>
      </c>
      <c r="BY15" s="20" t="s">
        <v>12</v>
      </c>
      <c r="BZ15" s="19"/>
      <c r="CA15" s="20" t="s">
        <v>12</v>
      </c>
      <c r="CB15" s="19">
        <f t="shared" si="11"/>
        <v>824875</v>
      </c>
      <c r="CC15" s="5"/>
      <c r="CD15" s="52">
        <v>720000</v>
      </c>
      <c r="CE15" s="52">
        <v>104875</v>
      </c>
      <c r="CF15" s="6"/>
      <c r="CG15" s="26">
        <v>5</v>
      </c>
      <c r="CH15" s="6" t="s">
        <v>140</v>
      </c>
      <c r="CI15" s="6"/>
      <c r="CJ15" s="6"/>
      <c r="CK15" s="13">
        <f>(+H44)</f>
        <v>4741261.7699999996</v>
      </c>
      <c r="CL15" s="5" t="s">
        <v>12</v>
      </c>
      <c r="CM15" s="6" t="s">
        <v>141</v>
      </c>
      <c r="CN15" s="6"/>
      <c r="CO15" s="6"/>
      <c r="CP15" s="6"/>
      <c r="CQ15" s="13">
        <f>+CK20</f>
        <v>3485739.92</v>
      </c>
      <c r="CR15" s="6" t="s">
        <v>142</v>
      </c>
      <c r="CS15" s="6"/>
      <c r="CT15" s="6"/>
      <c r="CU15" s="6"/>
      <c r="CV15" s="6">
        <f>+CK52+CK53+CK55+CK56+CK57+CK59+CK60+CK61+CK62+CK66</f>
        <v>44906408.790000007</v>
      </c>
    </row>
    <row r="16" spans="1:100" x14ac:dyDescent="0.2">
      <c r="A16">
        <f t="shared" si="4"/>
        <v>1</v>
      </c>
      <c r="B16" t="s">
        <v>438</v>
      </c>
      <c r="C16" s="19">
        <v>1034627</v>
      </c>
      <c r="D16" s="20"/>
      <c r="E16" s="21"/>
      <c r="F16" s="21">
        <v>47454</v>
      </c>
      <c r="G16" s="21"/>
      <c r="H16" s="21"/>
      <c r="I16" s="21"/>
      <c r="J16" s="21"/>
      <c r="K16" s="21"/>
      <c r="L16" s="21"/>
      <c r="M16" s="21">
        <v>15623</v>
      </c>
      <c r="N16" s="19">
        <f t="shared" si="0"/>
        <v>63077</v>
      </c>
      <c r="O16" s="20"/>
      <c r="P16" s="21">
        <v>810551</v>
      </c>
      <c r="Q16" s="21"/>
      <c r="R16" s="21"/>
      <c r="S16" s="21"/>
      <c r="T16" s="21"/>
      <c r="U16" s="56">
        <f t="shared" si="12"/>
        <v>810551</v>
      </c>
      <c r="V16" s="20"/>
      <c r="W16" s="21">
        <v>986278</v>
      </c>
      <c r="X16" s="21">
        <v>35250</v>
      </c>
      <c r="Y16" s="21"/>
      <c r="Z16" s="21"/>
      <c r="AA16" s="21">
        <v>289707</v>
      </c>
      <c r="AB16" s="19">
        <f t="shared" si="5"/>
        <v>1311235</v>
      </c>
      <c r="AC16" s="20"/>
      <c r="AD16" s="19">
        <f t="shared" si="1"/>
        <v>2184863</v>
      </c>
      <c r="AE16" s="20"/>
      <c r="AF16" s="21"/>
      <c r="AG16" s="21">
        <v>119708</v>
      </c>
      <c r="AH16" s="21"/>
      <c r="AI16" s="21">
        <v>4018</v>
      </c>
      <c r="AJ16" s="19">
        <f t="shared" si="6"/>
        <v>123726</v>
      </c>
      <c r="AK16" s="20"/>
      <c r="AL16" s="21">
        <v>3099</v>
      </c>
      <c r="AM16" s="21">
        <v>8142</v>
      </c>
      <c r="AN16" s="21"/>
      <c r="AO16" s="21">
        <v>40946</v>
      </c>
      <c r="AP16" s="19">
        <f t="shared" si="7"/>
        <v>52187</v>
      </c>
      <c r="AQ16" s="20"/>
      <c r="AR16" s="21">
        <v>171948</v>
      </c>
      <c r="AS16" s="21">
        <v>30597</v>
      </c>
      <c r="AT16" s="21">
        <v>384109</v>
      </c>
      <c r="AU16" s="21">
        <v>90856</v>
      </c>
      <c r="AV16" s="21"/>
      <c r="AW16" s="21">
        <v>150110</v>
      </c>
      <c r="AX16" s="19">
        <f t="shared" si="8"/>
        <v>827620</v>
      </c>
      <c r="AY16" s="20"/>
      <c r="AZ16" s="21">
        <v>19151</v>
      </c>
      <c r="BA16" s="21">
        <v>324428</v>
      </c>
      <c r="BB16" s="21">
        <v>366626</v>
      </c>
      <c r="BC16" s="21">
        <v>2271</v>
      </c>
      <c r="BD16" s="19">
        <f t="shared" si="9"/>
        <v>712476</v>
      </c>
      <c r="BE16" s="20"/>
      <c r="BF16" s="22">
        <v>114766</v>
      </c>
      <c r="BG16" s="20"/>
      <c r="BH16" s="21">
        <v>130670</v>
      </c>
      <c r="BI16" s="21">
        <v>620</v>
      </c>
      <c r="BJ16" s="21"/>
      <c r="BK16" s="21"/>
      <c r="BL16" s="21">
        <v>1404</v>
      </c>
      <c r="BM16" s="21"/>
      <c r="BN16" s="21"/>
      <c r="BO16" s="21"/>
      <c r="BP16" s="21"/>
      <c r="BQ16" s="21">
        <v>46592</v>
      </c>
      <c r="BR16" s="21">
        <v>112186</v>
      </c>
      <c r="BS16" s="21">
        <v>1089</v>
      </c>
      <c r="BT16" s="19">
        <f t="shared" si="10"/>
        <v>292561</v>
      </c>
      <c r="BU16" s="20" t="s">
        <v>12</v>
      </c>
      <c r="BV16" s="19">
        <f t="shared" si="2"/>
        <v>2123336</v>
      </c>
      <c r="BW16" s="20" t="s">
        <v>12</v>
      </c>
      <c r="BX16" s="19">
        <f t="shared" si="3"/>
        <v>61527</v>
      </c>
      <c r="BY16" s="20" t="s">
        <v>12</v>
      </c>
      <c r="BZ16" s="19"/>
      <c r="CA16" s="20" t="s">
        <v>12</v>
      </c>
      <c r="CB16" s="19">
        <f t="shared" si="11"/>
        <v>1096154</v>
      </c>
      <c r="CC16" s="5"/>
      <c r="CD16" s="52">
        <v>716242</v>
      </c>
      <c r="CE16" s="52">
        <v>379912</v>
      </c>
      <c r="CF16" s="6"/>
      <c r="CG16" s="26">
        <v>6</v>
      </c>
      <c r="CH16" s="6" t="s">
        <v>144</v>
      </c>
      <c r="CI16" s="6"/>
      <c r="CJ16" s="6"/>
      <c r="CK16" s="13">
        <f>(+I44)</f>
        <v>0</v>
      </c>
      <c r="CL16" s="5" t="s">
        <v>12</v>
      </c>
      <c r="CM16" s="6" t="s">
        <v>145</v>
      </c>
      <c r="CN16" s="6"/>
      <c r="CO16" s="6"/>
      <c r="CP16" s="6"/>
      <c r="CQ16" s="23" t="s">
        <v>84</v>
      </c>
      <c r="CR16" s="6" t="s">
        <v>146</v>
      </c>
      <c r="CS16" s="6"/>
      <c r="CT16" s="6"/>
      <c r="CU16" s="6"/>
      <c r="CV16" s="6">
        <f>+CK54</f>
        <v>5817336.04</v>
      </c>
    </row>
    <row r="17" spans="1:100" x14ac:dyDescent="0.2">
      <c r="A17">
        <f t="shared" si="4"/>
        <v>1</v>
      </c>
      <c r="B17" t="s">
        <v>439</v>
      </c>
      <c r="C17" s="19"/>
      <c r="D17" s="20"/>
      <c r="E17" s="21">
        <v>4025821</v>
      </c>
      <c r="F17" s="21"/>
      <c r="G17" s="21">
        <v>40427</v>
      </c>
      <c r="H17" s="21"/>
      <c r="I17" s="21"/>
      <c r="J17" s="21"/>
      <c r="K17" s="21"/>
      <c r="L17" s="21"/>
      <c r="M17" s="21">
        <v>74058</v>
      </c>
      <c r="N17" s="19">
        <f t="shared" si="0"/>
        <v>4140306</v>
      </c>
      <c r="O17" s="20"/>
      <c r="P17" s="21">
        <v>1960091</v>
      </c>
      <c r="Q17" s="21"/>
      <c r="R17" s="21">
        <v>126026</v>
      </c>
      <c r="S17" s="21"/>
      <c r="T17" s="21">
        <v>21514</v>
      </c>
      <c r="U17" s="56">
        <f t="shared" si="12"/>
        <v>2107631</v>
      </c>
      <c r="V17" s="20"/>
      <c r="W17" s="21">
        <v>622450</v>
      </c>
      <c r="X17" s="21"/>
      <c r="Y17" s="21">
        <v>86546</v>
      </c>
      <c r="Z17" s="21"/>
      <c r="AA17" s="21"/>
      <c r="AB17" s="19">
        <f t="shared" si="5"/>
        <v>708996</v>
      </c>
      <c r="AC17" s="20"/>
      <c r="AD17" s="19">
        <f t="shared" si="1"/>
        <v>6956933</v>
      </c>
      <c r="AE17" s="20"/>
      <c r="AF17" s="84" t="s">
        <v>84</v>
      </c>
      <c r="AG17" s="21">
        <v>41539</v>
      </c>
      <c r="AH17" s="21"/>
      <c r="AI17" s="21"/>
      <c r="AJ17" s="19">
        <f t="shared" si="6"/>
        <v>41539</v>
      </c>
      <c r="AK17" s="20"/>
      <c r="AL17" s="21">
        <v>1761758</v>
      </c>
      <c r="AM17" s="21">
        <v>36294</v>
      </c>
      <c r="AN17" s="21">
        <v>46826</v>
      </c>
      <c r="AO17" s="21">
        <v>50239</v>
      </c>
      <c r="AP17" s="19">
        <f t="shared" si="7"/>
        <v>1895117</v>
      </c>
      <c r="AQ17" s="20"/>
      <c r="AR17" s="21">
        <v>820018</v>
      </c>
      <c r="AS17" s="21">
        <v>47388</v>
      </c>
      <c r="AT17" s="21">
        <v>311161</v>
      </c>
      <c r="AU17" s="21">
        <v>244248</v>
      </c>
      <c r="AV17" s="21"/>
      <c r="AW17" s="21">
        <v>540162</v>
      </c>
      <c r="AX17" s="19">
        <f t="shared" si="8"/>
        <v>1962977</v>
      </c>
      <c r="AY17" s="20"/>
      <c r="AZ17" s="21">
        <v>75986</v>
      </c>
      <c r="BA17" s="21">
        <v>289060</v>
      </c>
      <c r="BB17" s="21">
        <v>966474</v>
      </c>
      <c r="BC17" s="21">
        <v>9387</v>
      </c>
      <c r="BD17" s="19">
        <f t="shared" si="9"/>
        <v>1340907</v>
      </c>
      <c r="BE17" s="20"/>
      <c r="BF17" s="22">
        <v>241449</v>
      </c>
      <c r="BG17" s="20"/>
      <c r="BH17" s="21"/>
      <c r="BI17" s="21"/>
      <c r="BJ17" s="21">
        <v>14829</v>
      </c>
      <c r="BK17" s="21"/>
      <c r="BL17" s="21">
        <v>18852</v>
      </c>
      <c r="BM17" s="21"/>
      <c r="BN17" s="21"/>
      <c r="BO17" s="21"/>
      <c r="BP17" s="21"/>
      <c r="BQ17" s="21">
        <v>93946</v>
      </c>
      <c r="BR17" s="21">
        <v>16969</v>
      </c>
      <c r="BS17" s="21"/>
      <c r="BT17" s="19">
        <f t="shared" si="10"/>
        <v>144596</v>
      </c>
      <c r="BU17" s="20" t="s">
        <v>12</v>
      </c>
      <c r="BV17" s="19">
        <f t="shared" si="2"/>
        <v>5626585</v>
      </c>
      <c r="BW17" s="20" t="s">
        <v>12</v>
      </c>
      <c r="BX17" s="19">
        <f t="shared" si="3"/>
        <v>1330348</v>
      </c>
      <c r="BY17" s="20" t="s">
        <v>12</v>
      </c>
      <c r="BZ17" s="19"/>
      <c r="CA17" s="20" t="s">
        <v>12</v>
      </c>
      <c r="CB17" s="19">
        <f t="shared" si="11"/>
        <v>1330348</v>
      </c>
      <c r="CC17" s="5"/>
      <c r="CD17" s="52"/>
      <c r="CE17" s="52">
        <v>1330348</v>
      </c>
      <c r="CF17" s="6"/>
      <c r="CG17" s="26">
        <v>7</v>
      </c>
      <c r="CH17" s="6" t="s">
        <v>148</v>
      </c>
      <c r="CI17" s="6"/>
      <c r="CJ17" s="6"/>
      <c r="CK17" s="13">
        <f>(+J44)</f>
        <v>0</v>
      </c>
      <c r="CL17" s="5" t="s">
        <v>12</v>
      </c>
      <c r="CM17" s="6" t="s">
        <v>149</v>
      </c>
      <c r="CN17" s="6"/>
      <c r="CO17" s="6"/>
      <c r="CP17" s="6"/>
      <c r="CQ17" s="13">
        <f>+CK16</f>
        <v>0</v>
      </c>
      <c r="CR17" s="6" t="s">
        <v>150</v>
      </c>
      <c r="CS17" s="6"/>
      <c r="CT17" s="6"/>
      <c r="CU17" s="6"/>
      <c r="CV17" s="6">
        <f>(SUM(CV15:CV16))</f>
        <v>50723744.830000006</v>
      </c>
    </row>
    <row r="18" spans="1:100" x14ac:dyDescent="0.2">
      <c r="A18">
        <f t="shared" si="4"/>
        <v>1</v>
      </c>
      <c r="B18" t="s">
        <v>440</v>
      </c>
      <c r="C18" s="19">
        <v>3176827</v>
      </c>
      <c r="D18" s="20"/>
      <c r="E18" s="21">
        <v>299713</v>
      </c>
      <c r="F18" s="21">
        <v>46955</v>
      </c>
      <c r="G18" s="21"/>
      <c r="H18" s="21"/>
      <c r="I18" s="21"/>
      <c r="J18" s="21"/>
      <c r="K18" s="21"/>
      <c r="L18" s="21"/>
      <c r="M18" s="21">
        <v>769195</v>
      </c>
      <c r="N18" s="19">
        <f t="shared" si="0"/>
        <v>1115863</v>
      </c>
      <c r="O18" s="20"/>
      <c r="P18" s="21">
        <v>3914366</v>
      </c>
      <c r="Q18" s="21">
        <v>18885</v>
      </c>
      <c r="R18" s="21"/>
      <c r="S18" s="21"/>
      <c r="T18" s="21">
        <v>68000</v>
      </c>
      <c r="U18" s="56">
        <f t="shared" si="12"/>
        <v>4001251</v>
      </c>
      <c r="V18" s="20"/>
      <c r="W18" s="21">
        <v>301994</v>
      </c>
      <c r="X18" s="21"/>
      <c r="Y18" s="21"/>
      <c r="Z18" s="21"/>
      <c r="AA18" s="21">
        <v>2400337</v>
      </c>
      <c r="AB18" s="19">
        <f t="shared" si="5"/>
        <v>2702331</v>
      </c>
      <c r="AC18" s="20"/>
      <c r="AD18" s="19">
        <f t="shared" si="1"/>
        <v>7819445</v>
      </c>
      <c r="AE18" s="20"/>
      <c r="AF18" s="21">
        <v>142674</v>
      </c>
      <c r="AG18" s="21">
        <v>566</v>
      </c>
      <c r="AH18" s="21"/>
      <c r="AI18" s="21"/>
      <c r="AJ18" s="19">
        <f t="shared" si="6"/>
        <v>143240</v>
      </c>
      <c r="AK18" s="20"/>
      <c r="AL18" s="21">
        <v>1955196</v>
      </c>
      <c r="AM18" s="21">
        <v>34715</v>
      </c>
      <c r="AN18" s="21"/>
      <c r="AO18" s="21"/>
      <c r="AP18" s="19">
        <f t="shared" si="7"/>
        <v>1989911</v>
      </c>
      <c r="AQ18" s="20" t="s">
        <v>84</v>
      </c>
      <c r="AR18" s="21">
        <v>640953</v>
      </c>
      <c r="AS18" s="21">
        <v>54940</v>
      </c>
      <c r="AT18" s="21">
        <v>397830</v>
      </c>
      <c r="AU18" s="21">
        <v>248483</v>
      </c>
      <c r="AV18" s="21">
        <v>5875</v>
      </c>
      <c r="AW18" s="21">
        <v>870675</v>
      </c>
      <c r="AX18" s="19">
        <f t="shared" si="8"/>
        <v>2218756</v>
      </c>
      <c r="AY18" s="20"/>
      <c r="AZ18" s="21">
        <v>44629</v>
      </c>
      <c r="BA18" s="21">
        <v>359435</v>
      </c>
      <c r="BB18" s="21">
        <v>739790</v>
      </c>
      <c r="BC18" s="21"/>
      <c r="BD18" s="19">
        <f t="shared" si="9"/>
        <v>1143854</v>
      </c>
      <c r="BE18" s="20"/>
      <c r="BF18" s="22">
        <v>390805</v>
      </c>
      <c r="BG18" s="20"/>
      <c r="BH18" s="21">
        <v>22554</v>
      </c>
      <c r="BI18" s="21"/>
      <c r="BJ18" s="21"/>
      <c r="BK18" s="21"/>
      <c r="BL18" s="21">
        <v>58980</v>
      </c>
      <c r="BM18" s="21"/>
      <c r="BN18" s="21"/>
      <c r="BO18" s="21"/>
      <c r="BP18" s="21"/>
      <c r="BQ18" s="21"/>
      <c r="BR18" s="21"/>
      <c r="BS18" s="21"/>
      <c r="BT18" s="19">
        <f t="shared" si="10"/>
        <v>81534</v>
      </c>
      <c r="BU18" s="20" t="s">
        <v>12</v>
      </c>
      <c r="BV18" s="19">
        <f t="shared" si="2"/>
        <v>5968100</v>
      </c>
      <c r="BW18" s="20" t="s">
        <v>12</v>
      </c>
      <c r="BX18" s="19">
        <f t="shared" si="3"/>
        <v>1851345</v>
      </c>
      <c r="BY18" s="20" t="s">
        <v>12</v>
      </c>
      <c r="BZ18" s="19"/>
      <c r="CA18" s="20" t="s">
        <v>12</v>
      </c>
      <c r="CB18" s="19">
        <f t="shared" si="11"/>
        <v>5028172</v>
      </c>
      <c r="CC18" s="5"/>
      <c r="CD18" s="52">
        <v>5028172</v>
      </c>
      <c r="CE18" s="52"/>
      <c r="CF18" s="6"/>
      <c r="CG18" s="26">
        <v>8</v>
      </c>
      <c r="CH18" s="6" t="s">
        <v>152</v>
      </c>
      <c r="CI18" s="6"/>
      <c r="CJ18" s="6"/>
      <c r="CK18" s="13">
        <f>(+K44)</f>
        <v>1525</v>
      </c>
      <c r="CL18" s="5" t="s">
        <v>12</v>
      </c>
      <c r="CM18" s="6" t="s">
        <v>153</v>
      </c>
      <c r="CN18" s="6"/>
      <c r="CO18" s="6"/>
      <c r="CP18" s="6"/>
      <c r="CQ18" s="13">
        <f>+CK17</f>
        <v>0</v>
      </c>
      <c r="CR18" s="6" t="s">
        <v>154</v>
      </c>
      <c r="CS18" s="6"/>
      <c r="CT18" s="6"/>
      <c r="CU18" s="6"/>
      <c r="CV18" s="31">
        <f>+CK44+CK67</f>
        <v>7326849.3899999987</v>
      </c>
    </row>
    <row r="19" spans="1:100" x14ac:dyDescent="0.2">
      <c r="A19">
        <f t="shared" si="4"/>
        <v>1</v>
      </c>
      <c r="B19" t="s">
        <v>441</v>
      </c>
      <c r="C19" s="19">
        <v>1279676</v>
      </c>
      <c r="D19" s="20"/>
      <c r="E19" s="21"/>
      <c r="F19" s="21">
        <v>10039</v>
      </c>
      <c r="G19" s="21"/>
      <c r="H19" s="21"/>
      <c r="I19" s="21"/>
      <c r="J19" s="21"/>
      <c r="K19" s="21"/>
      <c r="L19" s="21"/>
      <c r="M19" s="21">
        <v>50476</v>
      </c>
      <c r="N19" s="19">
        <f t="shared" si="0"/>
        <v>60515</v>
      </c>
      <c r="O19" s="20"/>
      <c r="P19" s="21">
        <v>927008</v>
      </c>
      <c r="Q19" s="21"/>
      <c r="R19" s="21"/>
      <c r="S19" s="21">
        <v>100000</v>
      </c>
      <c r="T19" s="21">
        <v>96904</v>
      </c>
      <c r="U19" s="56">
        <f t="shared" si="12"/>
        <v>1123912</v>
      </c>
      <c r="V19" s="20"/>
      <c r="W19" s="21">
        <v>1392629</v>
      </c>
      <c r="X19" s="21"/>
      <c r="Y19" s="21"/>
      <c r="Z19" s="21"/>
      <c r="AA19" s="21"/>
      <c r="AB19" s="19">
        <f t="shared" si="5"/>
        <v>1392629</v>
      </c>
      <c r="AC19" s="20"/>
      <c r="AD19" s="19">
        <f t="shared" si="1"/>
        <v>2577056</v>
      </c>
      <c r="AE19" s="20"/>
      <c r="AF19" s="21"/>
      <c r="AG19" s="21"/>
      <c r="AH19" s="21"/>
      <c r="AI19" s="21"/>
      <c r="AJ19" s="19">
        <f t="shared" si="6"/>
        <v>0</v>
      </c>
      <c r="AK19" s="20"/>
      <c r="AL19" s="21">
        <v>134839</v>
      </c>
      <c r="AM19" s="21">
        <v>8642</v>
      </c>
      <c r="AN19" s="21"/>
      <c r="AO19" s="21"/>
      <c r="AP19" s="19">
        <f t="shared" si="7"/>
        <v>143481</v>
      </c>
      <c r="AQ19" s="20"/>
      <c r="AR19" s="21">
        <v>305975</v>
      </c>
      <c r="AS19" s="21">
        <v>62264</v>
      </c>
      <c r="AT19" s="21">
        <v>129464</v>
      </c>
      <c r="AU19" s="21">
        <v>163407</v>
      </c>
      <c r="AV19" s="21"/>
      <c r="AW19" s="21">
        <v>736172</v>
      </c>
      <c r="AX19" s="19">
        <f t="shared" si="8"/>
        <v>1397282</v>
      </c>
      <c r="AY19" s="20"/>
      <c r="AZ19" s="21">
        <v>304974</v>
      </c>
      <c r="BA19" s="21">
        <v>160356</v>
      </c>
      <c r="BB19" s="21">
        <v>186539</v>
      </c>
      <c r="BC19" s="21"/>
      <c r="BD19" s="19">
        <f t="shared" si="9"/>
        <v>651869</v>
      </c>
      <c r="BE19" s="20"/>
      <c r="BF19" s="22">
        <v>204642</v>
      </c>
      <c r="BG19" s="20"/>
      <c r="BH19" s="21"/>
      <c r="BI19" s="21"/>
      <c r="BJ19" s="21"/>
      <c r="BK19" s="21"/>
      <c r="BL19" s="21">
        <v>135000</v>
      </c>
      <c r="BM19" s="21"/>
      <c r="BN19" s="21"/>
      <c r="BO19" s="21"/>
      <c r="BP19" s="21"/>
      <c r="BQ19" s="21"/>
      <c r="BR19" s="21"/>
      <c r="BS19" s="21">
        <v>26500</v>
      </c>
      <c r="BT19" s="19">
        <f t="shared" si="10"/>
        <v>161500</v>
      </c>
      <c r="BU19" s="20" t="s">
        <v>12</v>
      </c>
      <c r="BV19" s="19">
        <f t="shared" si="2"/>
        <v>2558774</v>
      </c>
      <c r="BW19" s="20" t="s">
        <v>12</v>
      </c>
      <c r="BX19" s="19">
        <f t="shared" si="3"/>
        <v>18282</v>
      </c>
      <c r="BY19" s="20" t="s">
        <v>12</v>
      </c>
      <c r="BZ19" s="19"/>
      <c r="CA19" s="20" t="s">
        <v>12</v>
      </c>
      <c r="CB19" s="19">
        <f t="shared" si="11"/>
        <v>1297958</v>
      </c>
      <c r="CC19" s="5"/>
      <c r="CD19" s="52">
        <v>844000</v>
      </c>
      <c r="CE19" s="52">
        <v>453958</v>
      </c>
      <c r="CF19" s="6"/>
      <c r="CG19" s="26">
        <v>9</v>
      </c>
      <c r="CH19" s="6" t="s">
        <v>156</v>
      </c>
      <c r="CI19" s="6"/>
      <c r="CJ19" s="6"/>
      <c r="CK19" s="13">
        <f>(+L44)</f>
        <v>0</v>
      </c>
      <c r="CL19" s="5" t="s">
        <v>12</v>
      </c>
      <c r="CM19" s="6" t="s">
        <v>157</v>
      </c>
      <c r="CN19" s="6"/>
      <c r="CO19" s="6"/>
      <c r="CP19" s="6"/>
      <c r="CQ19" s="13">
        <f>(SUM(CQ9:CQ18))</f>
        <v>25110417.850000001</v>
      </c>
      <c r="CR19" s="6" t="s">
        <v>158</v>
      </c>
      <c r="CS19" s="6"/>
      <c r="CT19" s="6"/>
      <c r="CU19" s="6"/>
      <c r="CV19" s="6"/>
    </row>
    <row r="20" spans="1:100" x14ac:dyDescent="0.2">
      <c r="A20">
        <f t="shared" si="4"/>
        <v>1</v>
      </c>
      <c r="B20" t="s">
        <v>442</v>
      </c>
      <c r="C20" s="19">
        <v>0</v>
      </c>
      <c r="D20" s="20"/>
      <c r="E20" s="21"/>
      <c r="F20" s="21">
        <v>300</v>
      </c>
      <c r="G20" s="21">
        <v>8487</v>
      </c>
      <c r="H20" s="21">
        <v>2518</v>
      </c>
      <c r="I20" s="21"/>
      <c r="J20" s="21"/>
      <c r="K20" s="21"/>
      <c r="L20" s="21"/>
      <c r="M20" s="21">
        <v>14164</v>
      </c>
      <c r="N20" s="19">
        <f t="shared" si="0"/>
        <v>25469</v>
      </c>
      <c r="O20" s="20"/>
      <c r="P20" s="21">
        <v>764595</v>
      </c>
      <c r="Q20" s="21"/>
      <c r="R20" s="21"/>
      <c r="S20" s="21"/>
      <c r="T20" s="21"/>
      <c r="U20" s="56">
        <f t="shared" si="12"/>
        <v>764595</v>
      </c>
      <c r="V20" s="20"/>
      <c r="W20" s="21">
        <v>244699</v>
      </c>
      <c r="X20" s="21"/>
      <c r="Y20" s="21"/>
      <c r="Z20" s="21"/>
      <c r="AA20" s="21"/>
      <c r="AB20" s="19">
        <f t="shared" si="5"/>
        <v>244699</v>
      </c>
      <c r="AC20" s="20"/>
      <c r="AD20" s="19">
        <f t="shared" si="1"/>
        <v>1034763</v>
      </c>
      <c r="AE20" s="20"/>
      <c r="AF20" s="21"/>
      <c r="AG20" s="21">
        <v>2391</v>
      </c>
      <c r="AH20" s="21"/>
      <c r="AI20" s="21">
        <v>630</v>
      </c>
      <c r="AJ20" s="19">
        <f t="shared" si="6"/>
        <v>3021</v>
      </c>
      <c r="AK20" s="20"/>
      <c r="AL20" s="21">
        <v>68019</v>
      </c>
      <c r="AM20" s="21"/>
      <c r="AN20" s="21"/>
      <c r="AO20" s="21"/>
      <c r="AP20" s="19">
        <f t="shared" si="7"/>
        <v>68019</v>
      </c>
      <c r="AQ20" s="20"/>
      <c r="AR20" s="21">
        <v>108225</v>
      </c>
      <c r="AS20" s="21">
        <v>22294</v>
      </c>
      <c r="AT20" s="21">
        <v>12541</v>
      </c>
      <c r="AU20" s="21">
        <v>17802</v>
      </c>
      <c r="AV20" s="21"/>
      <c r="AW20" s="21"/>
      <c r="AX20" s="19">
        <f t="shared" si="8"/>
        <v>160862</v>
      </c>
      <c r="AY20" s="20"/>
      <c r="AZ20" s="21"/>
      <c r="BA20" s="21">
        <v>144128</v>
      </c>
      <c r="BB20" s="21">
        <v>16494</v>
      </c>
      <c r="BC20" s="21">
        <v>72806</v>
      </c>
      <c r="BD20" s="19">
        <f t="shared" si="9"/>
        <v>233428</v>
      </c>
      <c r="BE20" s="20"/>
      <c r="BF20" s="22">
        <v>472354</v>
      </c>
      <c r="BG20" s="20"/>
      <c r="BH20" s="21"/>
      <c r="BI20" s="21"/>
      <c r="BJ20" s="21"/>
      <c r="BK20" s="21"/>
      <c r="BL20" s="21">
        <v>74443</v>
      </c>
      <c r="BM20" s="21"/>
      <c r="BN20" s="21"/>
      <c r="BO20" s="21"/>
      <c r="BP20" s="21"/>
      <c r="BQ20" s="21"/>
      <c r="BR20" s="21"/>
      <c r="BS20" s="21">
        <v>14846</v>
      </c>
      <c r="BT20" s="19">
        <f t="shared" si="10"/>
        <v>89289</v>
      </c>
      <c r="BU20" s="20" t="s">
        <v>12</v>
      </c>
      <c r="BV20" s="19">
        <f t="shared" si="2"/>
        <v>1026973</v>
      </c>
      <c r="BW20" s="20" t="s">
        <v>12</v>
      </c>
      <c r="BX20" s="19">
        <f t="shared" si="3"/>
        <v>7790</v>
      </c>
      <c r="BY20" s="20" t="s">
        <v>12</v>
      </c>
      <c r="BZ20" s="19"/>
      <c r="CA20" s="20" t="s">
        <v>12</v>
      </c>
      <c r="CB20" s="19">
        <f t="shared" si="11"/>
        <v>7790</v>
      </c>
      <c r="CC20" s="5"/>
      <c r="CD20" s="52">
        <v>7790</v>
      </c>
      <c r="CE20" s="52"/>
      <c r="CF20" s="6"/>
      <c r="CG20" s="26">
        <v>10</v>
      </c>
      <c r="CH20" s="6" t="s">
        <v>160</v>
      </c>
      <c r="CI20" s="6"/>
      <c r="CJ20" s="6"/>
      <c r="CK20" s="13">
        <f>(+M44)</f>
        <v>3485739.92</v>
      </c>
      <c r="CL20" s="5" t="s">
        <v>12</v>
      </c>
      <c r="CM20" s="6" t="s">
        <v>161</v>
      </c>
      <c r="CN20" s="6"/>
      <c r="CO20" s="6"/>
      <c r="CP20" s="6"/>
      <c r="CQ20" s="13"/>
      <c r="CR20" s="6" t="s">
        <v>162</v>
      </c>
      <c r="CS20" s="6"/>
      <c r="CT20" s="6"/>
      <c r="CU20" s="6"/>
      <c r="CV20" s="6">
        <f>(+CV13+CV17+CV18+CV19)</f>
        <v>77055439.290000007</v>
      </c>
    </row>
    <row r="21" spans="1:100" x14ac:dyDescent="0.2">
      <c r="A21">
        <f t="shared" si="4"/>
        <v>1</v>
      </c>
      <c r="B21" t="s">
        <v>443</v>
      </c>
      <c r="C21" s="19">
        <v>569661</v>
      </c>
      <c r="D21" s="20"/>
      <c r="E21" s="21"/>
      <c r="F21" s="21">
        <v>38766</v>
      </c>
      <c r="G21" s="21"/>
      <c r="H21" s="21"/>
      <c r="I21" s="21"/>
      <c r="J21" s="21"/>
      <c r="K21" s="21"/>
      <c r="L21" s="21"/>
      <c r="M21" s="21">
        <v>8517</v>
      </c>
      <c r="N21" s="19">
        <f t="shared" si="0"/>
        <v>47283</v>
      </c>
      <c r="O21" s="20"/>
      <c r="P21" s="21">
        <v>769182</v>
      </c>
      <c r="Q21" s="21"/>
      <c r="R21" s="21"/>
      <c r="S21" s="21"/>
      <c r="T21" s="21">
        <v>13697</v>
      </c>
      <c r="U21" s="56">
        <f t="shared" si="12"/>
        <v>782879</v>
      </c>
      <c r="V21" s="20"/>
      <c r="W21" s="21">
        <v>260453</v>
      </c>
      <c r="X21" s="21"/>
      <c r="Y21" s="21"/>
      <c r="Z21" s="21"/>
      <c r="AA21" s="21">
        <v>31620</v>
      </c>
      <c r="AB21" s="19">
        <f t="shared" si="5"/>
        <v>292073</v>
      </c>
      <c r="AC21" s="20"/>
      <c r="AD21" s="19">
        <f t="shared" si="1"/>
        <v>1122235</v>
      </c>
      <c r="AE21" s="20"/>
      <c r="AF21" s="21"/>
      <c r="AG21" s="21">
        <v>29692</v>
      </c>
      <c r="AH21" s="21"/>
      <c r="AI21" s="21"/>
      <c r="AJ21" s="19">
        <f t="shared" si="6"/>
        <v>29692</v>
      </c>
      <c r="AK21" s="20"/>
      <c r="AL21" s="21"/>
      <c r="AM21" s="21"/>
      <c r="AN21" s="21"/>
      <c r="AO21" s="21">
        <v>24303</v>
      </c>
      <c r="AP21" s="19">
        <f t="shared" si="7"/>
        <v>24303</v>
      </c>
      <c r="AQ21" s="20"/>
      <c r="AR21" s="21">
        <v>83815</v>
      </c>
      <c r="AS21" s="21">
        <v>217906</v>
      </c>
      <c r="AT21" s="21">
        <v>127109</v>
      </c>
      <c r="AU21" s="21">
        <v>63554</v>
      </c>
      <c r="AV21" s="21"/>
      <c r="AW21" s="21"/>
      <c r="AX21" s="19">
        <f t="shared" si="8"/>
        <v>492384</v>
      </c>
      <c r="AY21" s="20"/>
      <c r="AZ21" s="21">
        <v>320286</v>
      </c>
      <c r="BA21" s="21">
        <v>1980</v>
      </c>
      <c r="BB21" s="21">
        <v>254171</v>
      </c>
      <c r="BC21" s="21"/>
      <c r="BD21" s="19">
        <f t="shared" si="9"/>
        <v>576437</v>
      </c>
      <c r="BE21" s="20"/>
      <c r="BF21" s="22">
        <v>163138</v>
      </c>
      <c r="BG21" s="20"/>
      <c r="BH21" s="21"/>
      <c r="BI21" s="21"/>
      <c r="BJ21" s="21"/>
      <c r="BK21" s="21"/>
      <c r="BL21" s="21">
        <v>36911</v>
      </c>
      <c r="BM21" s="21"/>
      <c r="BN21" s="21"/>
      <c r="BO21" s="21"/>
      <c r="BP21" s="21"/>
      <c r="BQ21" s="21">
        <v>2161</v>
      </c>
      <c r="BR21" s="21">
        <v>40000</v>
      </c>
      <c r="BS21" s="21"/>
      <c r="BT21" s="19">
        <f t="shared" si="10"/>
        <v>79072</v>
      </c>
      <c r="BU21" s="20" t="s">
        <v>12</v>
      </c>
      <c r="BV21" s="19">
        <f t="shared" si="2"/>
        <v>1365026</v>
      </c>
      <c r="BW21" s="20" t="s">
        <v>12</v>
      </c>
      <c r="BX21" s="19">
        <f t="shared" si="3"/>
        <v>-242791</v>
      </c>
      <c r="BY21" s="20" t="s">
        <v>12</v>
      </c>
      <c r="BZ21" s="19">
        <v>56276</v>
      </c>
      <c r="CA21" s="20" t="s">
        <v>12</v>
      </c>
      <c r="CB21" s="19">
        <f t="shared" si="11"/>
        <v>383146</v>
      </c>
      <c r="CC21" s="5"/>
      <c r="CD21" s="52">
        <v>268000</v>
      </c>
      <c r="CE21" s="52">
        <v>115146</v>
      </c>
      <c r="CF21" s="6"/>
      <c r="CG21" s="26">
        <v>11</v>
      </c>
      <c r="CH21" s="6" t="s">
        <v>164</v>
      </c>
      <c r="CI21" s="6"/>
      <c r="CJ21" s="6"/>
      <c r="CK21" s="13">
        <f>(+N44)</f>
        <v>25110417.850000001</v>
      </c>
      <c r="CL21" s="5" t="s">
        <v>12</v>
      </c>
      <c r="CM21" s="6" t="s">
        <v>165</v>
      </c>
      <c r="CN21" s="6"/>
      <c r="CO21" s="6"/>
      <c r="CP21" s="6"/>
      <c r="CQ21" s="23"/>
      <c r="CR21" s="6" t="s">
        <v>166</v>
      </c>
      <c r="CS21" s="6"/>
      <c r="CT21" s="6"/>
      <c r="CU21" s="6"/>
      <c r="CV21" s="6"/>
    </row>
    <row r="22" spans="1:100" x14ac:dyDescent="0.2">
      <c r="A22">
        <f t="shared" si="4"/>
        <v>1</v>
      </c>
      <c r="B22" t="s">
        <v>444</v>
      </c>
      <c r="C22" s="19">
        <v>0</v>
      </c>
      <c r="D22" s="20"/>
      <c r="E22" s="21">
        <v>896654</v>
      </c>
      <c r="F22" s="21"/>
      <c r="G22" s="21">
        <v>51</v>
      </c>
      <c r="H22" s="21">
        <v>3798750</v>
      </c>
      <c r="I22" s="21"/>
      <c r="J22" s="21"/>
      <c r="K22" s="21"/>
      <c r="L22" s="21"/>
      <c r="M22" s="21">
        <v>5771</v>
      </c>
      <c r="N22" s="19">
        <f t="shared" si="0"/>
        <v>4701226</v>
      </c>
      <c r="O22" s="20"/>
      <c r="P22" s="21">
        <v>1340308</v>
      </c>
      <c r="Q22" s="21">
        <v>12756</v>
      </c>
      <c r="R22" s="21">
        <v>44837</v>
      </c>
      <c r="S22" s="21"/>
      <c r="T22" s="21"/>
      <c r="U22" s="56">
        <f t="shared" si="12"/>
        <v>1397901</v>
      </c>
      <c r="V22" s="20"/>
      <c r="W22" s="21">
        <v>304245</v>
      </c>
      <c r="X22" s="21"/>
      <c r="Y22" s="21"/>
      <c r="Z22" s="21"/>
      <c r="AA22" s="21">
        <v>421522</v>
      </c>
      <c r="AB22" s="19">
        <f t="shared" si="5"/>
        <v>725767</v>
      </c>
      <c r="AC22" s="20"/>
      <c r="AD22" s="19">
        <f t="shared" si="1"/>
        <v>6824894</v>
      </c>
      <c r="AE22" s="20"/>
      <c r="AF22" s="21">
        <v>56369</v>
      </c>
      <c r="AG22" s="21">
        <v>58722</v>
      </c>
      <c r="AH22" s="21"/>
      <c r="AI22" s="21"/>
      <c r="AJ22" s="19">
        <f t="shared" si="6"/>
        <v>115091</v>
      </c>
      <c r="AK22" s="20"/>
      <c r="AL22" s="21">
        <v>44611</v>
      </c>
      <c r="AM22" s="21"/>
      <c r="AN22" s="21"/>
      <c r="AO22" s="21">
        <v>3350</v>
      </c>
      <c r="AP22" s="19">
        <f t="shared" si="7"/>
        <v>47961</v>
      </c>
      <c r="AQ22" s="20"/>
      <c r="AR22" s="21">
        <v>463297</v>
      </c>
      <c r="AS22" s="21">
        <v>79376</v>
      </c>
      <c r="AT22" s="21">
        <v>953984</v>
      </c>
      <c r="AU22" s="21">
        <v>2140973</v>
      </c>
      <c r="AV22" s="21"/>
      <c r="AW22" s="21">
        <v>974732</v>
      </c>
      <c r="AX22" s="19">
        <f t="shared" si="8"/>
        <v>4612362</v>
      </c>
      <c r="AY22" s="20"/>
      <c r="AZ22" s="21">
        <v>21900</v>
      </c>
      <c r="BA22" s="21">
        <v>70232</v>
      </c>
      <c r="BB22" s="21">
        <v>64434</v>
      </c>
      <c r="BC22" s="21"/>
      <c r="BD22" s="19">
        <f t="shared" si="9"/>
        <v>156566</v>
      </c>
      <c r="BE22" s="20"/>
      <c r="BF22" s="22">
        <v>1152437</v>
      </c>
      <c r="BG22" s="20"/>
      <c r="BH22" s="21"/>
      <c r="BI22" s="21"/>
      <c r="BJ22" s="21"/>
      <c r="BK22" s="21"/>
      <c r="BL22" s="21"/>
      <c r="BM22" s="21"/>
      <c r="BN22" s="21"/>
      <c r="BO22" s="21"/>
      <c r="BP22" s="21"/>
      <c r="BQ22" s="21">
        <v>378372</v>
      </c>
      <c r="BR22" s="21"/>
      <c r="BS22" s="21">
        <v>362105</v>
      </c>
      <c r="BT22" s="19">
        <f t="shared" si="10"/>
        <v>740477</v>
      </c>
      <c r="BU22" s="20" t="s">
        <v>12</v>
      </c>
      <c r="BV22" s="19">
        <f t="shared" si="2"/>
        <v>6824894</v>
      </c>
      <c r="BW22" s="20" t="s">
        <v>12</v>
      </c>
      <c r="BX22" s="19">
        <f t="shared" si="3"/>
        <v>0</v>
      </c>
      <c r="BY22" s="20" t="s">
        <v>12</v>
      </c>
      <c r="BZ22" s="19"/>
      <c r="CA22" s="20" t="s">
        <v>12</v>
      </c>
      <c r="CB22" s="19">
        <f t="shared" si="11"/>
        <v>0</v>
      </c>
      <c r="CC22" s="5"/>
      <c r="CD22" s="52"/>
      <c r="CE22" s="52"/>
      <c r="CF22" s="6"/>
      <c r="CG22" s="2"/>
      <c r="CH22" s="38" t="s">
        <v>168</v>
      </c>
      <c r="CI22" s="6"/>
      <c r="CJ22" s="6"/>
      <c r="CK22" s="13"/>
      <c r="CL22" s="5" t="s">
        <v>12</v>
      </c>
      <c r="CM22" s="6" t="s">
        <v>169</v>
      </c>
      <c r="CN22" s="6"/>
      <c r="CO22" s="6"/>
      <c r="CP22" s="6"/>
      <c r="CQ22" s="13">
        <f>+CK23+CK24</f>
        <v>39298981.32</v>
      </c>
      <c r="CR22" s="6" t="s">
        <v>170</v>
      </c>
      <c r="CS22" s="6"/>
      <c r="CT22" s="6"/>
      <c r="CU22" s="6"/>
      <c r="CV22" s="6"/>
    </row>
    <row r="23" spans="1:100" x14ac:dyDescent="0.2">
      <c r="A23">
        <f t="shared" si="4"/>
        <v>1</v>
      </c>
      <c r="B23" t="s">
        <v>445</v>
      </c>
      <c r="C23" s="19">
        <v>4197.3599999999997</v>
      </c>
      <c r="D23" s="20"/>
      <c r="E23" s="21">
        <v>36263.72</v>
      </c>
      <c r="F23" s="21"/>
      <c r="G23" s="21"/>
      <c r="H23" s="21">
        <v>90000</v>
      </c>
      <c r="I23" s="21"/>
      <c r="J23" s="21"/>
      <c r="K23" s="21"/>
      <c r="L23" s="21"/>
      <c r="M23" s="21">
        <v>30921.68</v>
      </c>
      <c r="N23" s="19">
        <f t="shared" si="0"/>
        <v>157185.4</v>
      </c>
      <c r="O23" s="20"/>
      <c r="P23" s="21">
        <v>150454.57999999999</v>
      </c>
      <c r="Q23" s="21"/>
      <c r="R23" s="21">
        <v>8552.92</v>
      </c>
      <c r="S23" s="21"/>
      <c r="T23" s="21">
        <v>1490</v>
      </c>
      <c r="U23" s="56">
        <f t="shared" si="12"/>
        <v>160497.5</v>
      </c>
      <c r="V23" s="20"/>
      <c r="W23" s="21">
        <v>23938.36</v>
      </c>
      <c r="X23" s="21"/>
      <c r="Y23" s="21"/>
      <c r="Z23" s="21"/>
      <c r="AA23" s="21">
        <v>1164.43</v>
      </c>
      <c r="AB23" s="19">
        <f t="shared" si="5"/>
        <v>25102.79</v>
      </c>
      <c r="AC23" s="20"/>
      <c r="AD23" s="19">
        <f t="shared" si="1"/>
        <v>342785.69</v>
      </c>
      <c r="AE23" s="20"/>
      <c r="AF23" s="21"/>
      <c r="AG23" s="21"/>
      <c r="AH23" s="21"/>
      <c r="AI23" s="21"/>
      <c r="AJ23" s="19">
        <f t="shared" si="6"/>
        <v>0</v>
      </c>
      <c r="AK23" s="20"/>
      <c r="AL23" s="21"/>
      <c r="AM23" s="21"/>
      <c r="AN23" s="21"/>
      <c r="AO23" s="21"/>
      <c r="AP23" s="19">
        <f t="shared" si="7"/>
        <v>0</v>
      </c>
      <c r="AQ23" s="20"/>
      <c r="AR23" s="21"/>
      <c r="AS23" s="21"/>
      <c r="AT23" s="21">
        <v>18650.18</v>
      </c>
      <c r="AU23" s="21">
        <v>35924.160000000003</v>
      </c>
      <c r="AV23" s="21"/>
      <c r="AW23" s="21">
        <v>68094</v>
      </c>
      <c r="AX23" s="19">
        <f t="shared" si="8"/>
        <v>122668.34</v>
      </c>
      <c r="AY23" s="20"/>
      <c r="AZ23" s="21"/>
      <c r="BA23" s="21"/>
      <c r="BB23" s="21"/>
      <c r="BC23" s="21"/>
      <c r="BD23" s="19">
        <f t="shared" si="9"/>
        <v>0</v>
      </c>
      <c r="BE23" s="20"/>
      <c r="BF23" s="22">
        <v>106238.36</v>
      </c>
      <c r="BG23" s="20"/>
      <c r="BH23" s="21"/>
      <c r="BI23" s="21"/>
      <c r="BJ23" s="21"/>
      <c r="BK23" s="21"/>
      <c r="BL23" s="21"/>
      <c r="BM23" s="21"/>
      <c r="BN23" s="21"/>
      <c r="BO23" s="21"/>
      <c r="BP23" s="21"/>
      <c r="BQ23" s="21">
        <v>11000</v>
      </c>
      <c r="BR23" s="21"/>
      <c r="BS23" s="21">
        <v>53901.3</v>
      </c>
      <c r="BT23" s="19">
        <f t="shared" si="10"/>
        <v>64901.3</v>
      </c>
      <c r="BU23" s="20" t="s">
        <v>12</v>
      </c>
      <c r="BV23" s="19">
        <f t="shared" si="2"/>
        <v>293808</v>
      </c>
      <c r="BW23" s="20" t="s">
        <v>12</v>
      </c>
      <c r="BX23" s="19">
        <f t="shared" si="3"/>
        <v>48977.69</v>
      </c>
      <c r="BY23" s="20" t="s">
        <v>12</v>
      </c>
      <c r="BZ23" s="19"/>
      <c r="CA23" s="20" t="s">
        <v>12</v>
      </c>
      <c r="CB23" s="19">
        <f t="shared" si="11"/>
        <v>53175.05</v>
      </c>
      <c r="CC23" s="5"/>
      <c r="CD23" s="52">
        <v>49700</v>
      </c>
      <c r="CE23" s="52">
        <v>3475</v>
      </c>
      <c r="CF23" s="6"/>
      <c r="CG23" s="26">
        <v>12</v>
      </c>
      <c r="CH23" s="6" t="s">
        <v>172</v>
      </c>
      <c r="CI23" s="6"/>
      <c r="CJ23" s="6"/>
      <c r="CK23" s="13">
        <v>0</v>
      </c>
      <c r="CL23" s="5" t="s">
        <v>12</v>
      </c>
      <c r="CM23" s="6" t="s">
        <v>173</v>
      </c>
      <c r="CN23" s="6"/>
      <c r="CO23" s="6"/>
      <c r="CP23" s="6"/>
      <c r="CQ23" s="13" t="s">
        <v>84</v>
      </c>
      <c r="CR23" s="6" t="s">
        <v>174</v>
      </c>
      <c r="CS23" s="6"/>
      <c r="CT23" s="6"/>
      <c r="CU23" s="6"/>
      <c r="CV23" s="6">
        <f>(+CK69)</f>
        <v>0</v>
      </c>
    </row>
    <row r="24" spans="1:100" x14ac:dyDescent="0.2">
      <c r="A24">
        <f t="shared" si="4"/>
        <v>1</v>
      </c>
      <c r="B24" t="s">
        <v>446</v>
      </c>
      <c r="C24" s="19">
        <v>1208409.96</v>
      </c>
      <c r="D24" s="20"/>
      <c r="E24" s="21"/>
      <c r="F24" s="21"/>
      <c r="G24" s="21"/>
      <c r="H24" s="21"/>
      <c r="I24" s="21"/>
      <c r="J24" s="21"/>
      <c r="K24" s="21"/>
      <c r="L24" s="21"/>
      <c r="M24" s="21">
        <v>36154.15</v>
      </c>
      <c r="N24" s="19">
        <f t="shared" si="0"/>
        <v>36154.15</v>
      </c>
      <c r="O24" s="20"/>
      <c r="P24" s="21">
        <v>713736.76</v>
      </c>
      <c r="Q24" s="21"/>
      <c r="R24" s="21"/>
      <c r="S24" s="21"/>
      <c r="T24" s="21">
        <v>19131.27</v>
      </c>
      <c r="U24" s="56">
        <f t="shared" si="12"/>
        <v>732868.03</v>
      </c>
      <c r="V24" s="20"/>
      <c r="W24" s="21">
        <v>295395.77</v>
      </c>
      <c r="X24" s="21"/>
      <c r="Y24" s="21"/>
      <c r="Z24" s="21"/>
      <c r="AA24" s="21">
        <v>174533.86</v>
      </c>
      <c r="AB24" s="19">
        <f t="shared" si="5"/>
        <v>469929.63</v>
      </c>
      <c r="AC24" s="20"/>
      <c r="AD24" s="19">
        <f t="shared" si="1"/>
        <v>1238951.81</v>
      </c>
      <c r="AE24" s="20"/>
      <c r="AF24" s="21"/>
      <c r="AG24" s="21"/>
      <c r="AH24" s="21"/>
      <c r="AI24" s="21"/>
      <c r="AJ24" s="19">
        <f t="shared" si="6"/>
        <v>0</v>
      </c>
      <c r="AK24" s="20"/>
      <c r="AL24" s="21">
        <v>96801.279999999999</v>
      </c>
      <c r="AM24" s="21">
        <v>23631.54</v>
      </c>
      <c r="AN24" s="21"/>
      <c r="AO24" s="21">
        <v>26742.59</v>
      </c>
      <c r="AP24" s="19">
        <f t="shared" si="7"/>
        <v>147175.41</v>
      </c>
      <c r="AQ24" s="20"/>
      <c r="AR24" s="21">
        <v>145126.39000000001</v>
      </c>
      <c r="AS24" s="21">
        <v>30000</v>
      </c>
      <c r="AT24" s="21">
        <v>70000</v>
      </c>
      <c r="AU24" s="21">
        <v>90000</v>
      </c>
      <c r="AV24" s="21"/>
      <c r="AW24" s="21">
        <v>320010.94</v>
      </c>
      <c r="AX24" s="19">
        <f t="shared" si="8"/>
        <v>655137.33000000007</v>
      </c>
      <c r="AY24" s="20"/>
      <c r="AZ24" s="21">
        <v>194529.51</v>
      </c>
      <c r="BA24" s="21">
        <v>2189</v>
      </c>
      <c r="BB24" s="21">
        <v>190383.06</v>
      </c>
      <c r="BC24" s="21"/>
      <c r="BD24" s="19">
        <f t="shared" si="9"/>
        <v>387101.57</v>
      </c>
      <c r="BE24" s="20"/>
      <c r="BF24" s="22">
        <v>74200.06</v>
      </c>
      <c r="BG24" s="20"/>
      <c r="BH24" s="21"/>
      <c r="BI24" s="21"/>
      <c r="BJ24" s="21"/>
      <c r="BK24" s="21"/>
      <c r="BL24" s="21">
        <v>48896.27</v>
      </c>
      <c r="BM24" s="21"/>
      <c r="BN24" s="21"/>
      <c r="BO24" s="21"/>
      <c r="BP24" s="21"/>
      <c r="BQ24" s="21"/>
      <c r="BR24" s="21"/>
      <c r="BS24" s="21">
        <v>34981.050000000003</v>
      </c>
      <c r="BT24" s="19">
        <f t="shared" si="10"/>
        <v>83877.320000000007</v>
      </c>
      <c r="BU24" s="20" t="s">
        <v>12</v>
      </c>
      <c r="BV24" s="19">
        <f t="shared" si="2"/>
        <v>1347491.69</v>
      </c>
      <c r="BW24" s="20" t="s">
        <v>12</v>
      </c>
      <c r="BX24" s="19">
        <f t="shared" si="3"/>
        <v>-108539.87999999989</v>
      </c>
      <c r="BY24" s="20" t="s">
        <v>12</v>
      </c>
      <c r="BZ24" s="19"/>
      <c r="CA24" s="20" t="s">
        <v>12</v>
      </c>
      <c r="CB24" s="19">
        <f t="shared" si="11"/>
        <v>1099870.08</v>
      </c>
      <c r="CC24" s="5"/>
      <c r="CD24" s="52">
        <v>476620.35</v>
      </c>
      <c r="CE24" s="52">
        <v>623249.73</v>
      </c>
      <c r="CF24" s="6"/>
      <c r="CG24" s="26">
        <v>12</v>
      </c>
      <c r="CH24" s="6" t="s">
        <v>176</v>
      </c>
      <c r="CI24" s="6"/>
      <c r="CJ24" s="6"/>
      <c r="CK24" s="13">
        <f>(+P44)</f>
        <v>39298981.32</v>
      </c>
      <c r="CL24" s="5" t="s">
        <v>12</v>
      </c>
      <c r="CM24" s="6" t="s">
        <v>177</v>
      </c>
      <c r="CN24" s="6"/>
      <c r="CO24" s="6"/>
      <c r="CP24" s="6"/>
      <c r="CQ24" s="13">
        <f>+CK25+CK26+CK27+CK28</f>
        <v>2251115.7300000004</v>
      </c>
      <c r="CR24" s="6" t="s">
        <v>178</v>
      </c>
      <c r="CS24" s="6"/>
      <c r="CT24" s="6"/>
      <c r="CU24" s="6"/>
      <c r="CV24" s="6">
        <f>(+CK71)</f>
        <v>0</v>
      </c>
    </row>
    <row r="25" spans="1:100" x14ac:dyDescent="0.2">
      <c r="A25">
        <f t="shared" si="4"/>
        <v>1</v>
      </c>
      <c r="B25" t="s">
        <v>447</v>
      </c>
      <c r="C25" s="19">
        <v>887701</v>
      </c>
      <c r="D25" s="20"/>
      <c r="E25" s="21">
        <v>53698</v>
      </c>
      <c r="F25" s="21">
        <v>50000</v>
      </c>
      <c r="G25" s="21">
        <v>3117</v>
      </c>
      <c r="H25" s="21"/>
      <c r="I25" s="21"/>
      <c r="J25" s="21"/>
      <c r="K25" s="21"/>
      <c r="L25" s="21"/>
      <c r="M25" s="21">
        <v>47963</v>
      </c>
      <c r="N25" s="19">
        <f t="shared" si="0"/>
        <v>154778</v>
      </c>
      <c r="O25" s="20"/>
      <c r="P25" s="21">
        <v>649711</v>
      </c>
      <c r="Q25" s="21">
        <v>5560</v>
      </c>
      <c r="R25" s="21"/>
      <c r="S25" s="21">
        <v>44829</v>
      </c>
      <c r="T25" s="21">
        <v>562</v>
      </c>
      <c r="U25" s="56">
        <f t="shared" si="12"/>
        <v>700662</v>
      </c>
      <c r="V25" s="20"/>
      <c r="W25" s="21">
        <v>648894</v>
      </c>
      <c r="X25" s="21"/>
      <c r="Y25" s="21"/>
      <c r="Z25" s="21"/>
      <c r="AA25" s="21">
        <v>804623</v>
      </c>
      <c r="AB25" s="19">
        <f t="shared" si="5"/>
        <v>1453517</v>
      </c>
      <c r="AC25" s="20"/>
      <c r="AD25" s="19">
        <f t="shared" si="1"/>
        <v>2308957</v>
      </c>
      <c r="AE25" s="20"/>
      <c r="AF25" s="21"/>
      <c r="AG25" s="21"/>
      <c r="AH25" s="21"/>
      <c r="AI25" s="21"/>
      <c r="AJ25" s="19">
        <f t="shared" si="6"/>
        <v>0</v>
      </c>
      <c r="AK25" s="20"/>
      <c r="AL25" s="21">
        <v>180170</v>
      </c>
      <c r="AM25" s="21">
        <v>147803</v>
      </c>
      <c r="AN25" s="21">
        <v>69594</v>
      </c>
      <c r="AO25" s="21"/>
      <c r="AP25" s="19">
        <f t="shared" si="7"/>
        <v>397567</v>
      </c>
      <c r="AQ25" s="20"/>
      <c r="AR25" s="21">
        <v>122026</v>
      </c>
      <c r="AS25" s="21">
        <v>118124</v>
      </c>
      <c r="AT25" s="21">
        <v>59126</v>
      </c>
      <c r="AU25" s="21">
        <v>115500</v>
      </c>
      <c r="AV25" s="21">
        <v>309790</v>
      </c>
      <c r="AW25" s="21"/>
      <c r="AX25" s="19">
        <f t="shared" si="8"/>
        <v>724566</v>
      </c>
      <c r="AY25" s="20"/>
      <c r="AZ25" s="21">
        <v>170345</v>
      </c>
      <c r="BA25" s="21">
        <v>230527</v>
      </c>
      <c r="BB25" s="21"/>
      <c r="BC25" s="21"/>
      <c r="BD25" s="19">
        <f t="shared" si="9"/>
        <v>400872</v>
      </c>
      <c r="BE25" s="20"/>
      <c r="BF25" s="22">
        <v>31107</v>
      </c>
      <c r="BG25" s="20"/>
      <c r="BH25" s="21"/>
      <c r="BI25" s="21"/>
      <c r="BJ25" s="21">
        <v>1280</v>
      </c>
      <c r="BK25" s="21"/>
      <c r="BL25" s="21">
        <v>2935</v>
      </c>
      <c r="BM25" s="21"/>
      <c r="BN25" s="21"/>
      <c r="BO25" s="21"/>
      <c r="BP25" s="21"/>
      <c r="BQ25" s="84" t="s">
        <v>84</v>
      </c>
      <c r="BR25" s="21">
        <v>21006</v>
      </c>
      <c r="BS25" s="21">
        <v>83398</v>
      </c>
      <c r="BT25" s="19">
        <f t="shared" si="10"/>
        <v>108619</v>
      </c>
      <c r="BU25" s="20" t="s">
        <v>12</v>
      </c>
      <c r="BV25" s="19">
        <f t="shared" si="2"/>
        <v>1662731</v>
      </c>
      <c r="BW25" s="20" t="s">
        <v>12</v>
      </c>
      <c r="BX25" s="19">
        <f t="shared" si="3"/>
        <v>646226</v>
      </c>
      <c r="BY25" s="20" t="s">
        <v>12</v>
      </c>
      <c r="BZ25" s="19">
        <v>-216266.98</v>
      </c>
      <c r="CA25" s="20" t="s">
        <v>12</v>
      </c>
      <c r="CB25" s="19">
        <f t="shared" si="11"/>
        <v>1317660.02</v>
      </c>
      <c r="CC25" s="5"/>
      <c r="CD25" s="52">
        <v>817659</v>
      </c>
      <c r="CE25" s="52">
        <v>500000</v>
      </c>
      <c r="CF25" s="6" t="s">
        <v>544</v>
      </c>
      <c r="CG25" s="26">
        <v>13</v>
      </c>
      <c r="CH25" s="6" t="s">
        <v>180</v>
      </c>
      <c r="CI25" s="6"/>
      <c r="CJ25" s="6"/>
      <c r="CK25" s="13">
        <f>(+Q44)</f>
        <v>481251.96</v>
      </c>
      <c r="CL25" s="5" t="s">
        <v>12</v>
      </c>
      <c r="CM25" s="6" t="s">
        <v>181</v>
      </c>
      <c r="CN25" s="6"/>
      <c r="CO25" s="6"/>
      <c r="CP25" s="6"/>
      <c r="CQ25" s="13">
        <f>(SUM(CQ22:CQ24))</f>
        <v>41550097.049999997</v>
      </c>
      <c r="CR25" s="6" t="s">
        <v>182</v>
      </c>
      <c r="CS25" s="6"/>
      <c r="CT25" s="6"/>
      <c r="CU25" s="6"/>
      <c r="CV25" s="6"/>
    </row>
    <row r="26" spans="1:100" x14ac:dyDescent="0.2">
      <c r="A26">
        <f t="shared" si="4"/>
        <v>1</v>
      </c>
      <c r="B26" t="s">
        <v>448</v>
      </c>
      <c r="C26" s="19">
        <v>2798286.88</v>
      </c>
      <c r="D26" s="20"/>
      <c r="E26" s="21"/>
      <c r="F26" s="21">
        <v>20248.5</v>
      </c>
      <c r="G26" s="21">
        <v>8769.16</v>
      </c>
      <c r="H26" s="21"/>
      <c r="I26" s="21"/>
      <c r="J26" s="21"/>
      <c r="K26" s="21">
        <v>25</v>
      </c>
      <c r="L26" s="21"/>
      <c r="M26" s="21">
        <v>9867.2999999999993</v>
      </c>
      <c r="N26" s="19">
        <f t="shared" si="0"/>
        <v>38909.96</v>
      </c>
      <c r="O26" s="20"/>
      <c r="P26" s="21">
        <v>625266.44999999995</v>
      </c>
      <c r="Q26" s="21"/>
      <c r="R26" s="21"/>
      <c r="S26" s="21">
        <v>4112</v>
      </c>
      <c r="T26" s="21"/>
      <c r="U26" s="56">
        <f t="shared" si="12"/>
        <v>629378.44999999995</v>
      </c>
      <c r="V26" s="20"/>
      <c r="W26" s="21">
        <v>773931.58</v>
      </c>
      <c r="X26" s="21"/>
      <c r="Y26" s="21"/>
      <c r="Z26" s="21"/>
      <c r="AA26" s="21">
        <v>10000</v>
      </c>
      <c r="AB26" s="19">
        <f t="shared" si="5"/>
        <v>783931.58</v>
      </c>
      <c r="AC26" s="20"/>
      <c r="AD26" s="19">
        <f t="shared" si="1"/>
        <v>1452219.9899999998</v>
      </c>
      <c r="AE26" s="20"/>
      <c r="AF26" s="21"/>
      <c r="AG26" s="21"/>
      <c r="AH26" s="21"/>
      <c r="AI26" s="21">
        <v>101850</v>
      </c>
      <c r="AJ26" s="19">
        <f t="shared" si="6"/>
        <v>101850</v>
      </c>
      <c r="AK26" s="20"/>
      <c r="AL26" s="21">
        <v>210657.2</v>
      </c>
      <c r="AM26" s="21">
        <v>13507.76</v>
      </c>
      <c r="AN26" s="21"/>
      <c r="AO26" s="21">
        <v>1363.05</v>
      </c>
      <c r="AP26" s="19">
        <f t="shared" si="7"/>
        <v>225528.01</v>
      </c>
      <c r="AQ26" s="20"/>
      <c r="AR26" s="21">
        <v>344297.02</v>
      </c>
      <c r="AS26" s="21">
        <v>26688</v>
      </c>
      <c r="AT26" s="21">
        <v>41137.839999999997</v>
      </c>
      <c r="AU26" s="21">
        <v>139040.29999999999</v>
      </c>
      <c r="AV26" s="21"/>
      <c r="AW26" s="21">
        <v>1986.65</v>
      </c>
      <c r="AX26" s="19">
        <f t="shared" si="8"/>
        <v>553149.80999999994</v>
      </c>
      <c r="AY26" s="20"/>
      <c r="AZ26" s="21">
        <v>31535.64</v>
      </c>
      <c r="BA26" s="21">
        <v>76772.490000000005</v>
      </c>
      <c r="BB26" s="21">
        <v>72958.8</v>
      </c>
      <c r="BC26" s="21"/>
      <c r="BD26" s="19">
        <f t="shared" si="9"/>
        <v>181266.93</v>
      </c>
      <c r="BE26" s="20"/>
      <c r="BF26" s="22">
        <v>43946.83</v>
      </c>
      <c r="BG26" s="20"/>
      <c r="BH26" s="21"/>
      <c r="BI26" s="21"/>
      <c r="BJ26" s="21"/>
      <c r="BK26" s="21">
        <v>1007.57</v>
      </c>
      <c r="BL26" s="21">
        <v>2240</v>
      </c>
      <c r="BM26" s="21"/>
      <c r="BN26" s="21"/>
      <c r="BO26" s="21"/>
      <c r="BP26" s="21"/>
      <c r="BQ26" s="21"/>
      <c r="BR26" s="21"/>
      <c r="BS26" s="21"/>
      <c r="BT26" s="19">
        <f t="shared" si="10"/>
        <v>3247.57</v>
      </c>
      <c r="BU26" s="20" t="s">
        <v>12</v>
      </c>
      <c r="BV26" s="19">
        <f t="shared" si="2"/>
        <v>1108989.1499999999</v>
      </c>
      <c r="BW26" s="20" t="s">
        <v>12</v>
      </c>
      <c r="BX26" s="19">
        <f t="shared" si="3"/>
        <v>343230.83999999985</v>
      </c>
      <c r="BY26" s="20" t="s">
        <v>12</v>
      </c>
      <c r="BZ26" s="19"/>
      <c r="CA26" s="20" t="s">
        <v>12</v>
      </c>
      <c r="CB26" s="19">
        <f t="shared" si="11"/>
        <v>3141517.7199999997</v>
      </c>
      <c r="CC26" s="5"/>
      <c r="CD26" s="52">
        <v>240100.72</v>
      </c>
      <c r="CE26" s="52">
        <v>734417</v>
      </c>
      <c r="CF26" s="6"/>
      <c r="CG26" s="26">
        <v>14</v>
      </c>
      <c r="CH26" s="6" t="s">
        <v>184</v>
      </c>
      <c r="CI26" s="6"/>
      <c r="CJ26" s="6"/>
      <c r="CK26" s="13">
        <f>(+R44)</f>
        <v>504877.50000000006</v>
      </c>
      <c r="CL26" s="5" t="s">
        <v>12</v>
      </c>
      <c r="CM26" s="6" t="s">
        <v>185</v>
      </c>
      <c r="CN26" s="6"/>
      <c r="CO26" s="6"/>
      <c r="CP26" s="6"/>
      <c r="CQ26" s="13">
        <f>+CK36</f>
        <v>21902445.860000003</v>
      </c>
      <c r="CR26" s="6" t="s">
        <v>186</v>
      </c>
      <c r="CS26" s="6"/>
      <c r="CT26" s="6"/>
      <c r="CU26" s="6"/>
      <c r="CV26" s="6">
        <f>(+CK70)</f>
        <v>0</v>
      </c>
    </row>
    <row r="27" spans="1:100" x14ac:dyDescent="0.2">
      <c r="A27">
        <f t="shared" si="4"/>
        <v>1</v>
      </c>
      <c r="B27" t="s">
        <v>283</v>
      </c>
      <c r="C27" s="19">
        <v>196510.7</v>
      </c>
      <c r="D27" s="20"/>
      <c r="E27" s="21">
        <v>354593.97</v>
      </c>
      <c r="F27" s="21"/>
      <c r="G27" s="21"/>
      <c r="H27" s="21"/>
      <c r="I27" s="21"/>
      <c r="J27" s="21"/>
      <c r="K27" s="21"/>
      <c r="L27" s="21"/>
      <c r="M27" s="21">
        <v>11228.74</v>
      </c>
      <c r="N27" s="19">
        <f t="shared" si="0"/>
        <v>365822.70999999996</v>
      </c>
      <c r="O27" s="20"/>
      <c r="P27" s="21">
        <v>939389.2</v>
      </c>
      <c r="Q27" s="21"/>
      <c r="R27" s="21"/>
      <c r="S27" s="21">
        <v>163349.22</v>
      </c>
      <c r="T27" s="21"/>
      <c r="U27" s="56">
        <f t="shared" si="12"/>
        <v>1102738.42</v>
      </c>
      <c r="V27" s="20"/>
      <c r="W27" s="21">
        <v>132706.69</v>
      </c>
      <c r="X27" s="21"/>
      <c r="Y27" s="21"/>
      <c r="Z27" s="21"/>
      <c r="AA27" s="21">
        <v>35340</v>
      </c>
      <c r="AB27" s="19">
        <f t="shared" si="5"/>
        <v>168046.69</v>
      </c>
      <c r="AC27" s="20"/>
      <c r="AD27" s="19">
        <f t="shared" si="1"/>
        <v>1636607.8199999998</v>
      </c>
      <c r="AE27" s="20"/>
      <c r="AF27" s="21"/>
      <c r="AG27" s="21"/>
      <c r="AH27" s="21"/>
      <c r="AI27" s="21"/>
      <c r="AJ27" s="19">
        <f t="shared" si="6"/>
        <v>0</v>
      </c>
      <c r="AK27" s="20"/>
      <c r="AL27" s="21">
        <v>186385.88</v>
      </c>
      <c r="AM27" s="21">
        <v>5345.68</v>
      </c>
      <c r="AN27" s="21"/>
      <c r="AO27" s="21">
        <v>6592.15</v>
      </c>
      <c r="AP27" s="19">
        <f t="shared" si="7"/>
        <v>198323.71</v>
      </c>
      <c r="AQ27" s="20"/>
      <c r="AR27" s="21">
        <v>173797.71</v>
      </c>
      <c r="AS27" s="21"/>
      <c r="AT27" s="21">
        <v>44876.63</v>
      </c>
      <c r="AU27" s="21">
        <v>156581.89000000001</v>
      </c>
      <c r="AV27" s="21"/>
      <c r="AW27" s="21">
        <v>516594.18</v>
      </c>
      <c r="AX27" s="19">
        <f t="shared" si="8"/>
        <v>891850.40999999992</v>
      </c>
      <c r="AY27" s="20"/>
      <c r="AZ27" s="21">
        <v>130020</v>
      </c>
      <c r="BA27" s="21">
        <v>60916.68</v>
      </c>
      <c r="BB27" s="21">
        <v>88348.09</v>
      </c>
      <c r="BC27" s="21"/>
      <c r="BD27" s="19">
        <f t="shared" si="9"/>
        <v>279284.77</v>
      </c>
      <c r="BE27" s="20"/>
      <c r="BF27" s="22">
        <v>45040.160000000003</v>
      </c>
      <c r="BG27" s="20"/>
      <c r="BH27" s="21"/>
      <c r="BI27" s="21"/>
      <c r="BJ27" s="21"/>
      <c r="BK27" s="21"/>
      <c r="BL27" s="21">
        <v>93641.32</v>
      </c>
      <c r="BM27" s="21"/>
      <c r="BN27" s="21"/>
      <c r="BO27" s="21"/>
      <c r="BP27" s="21"/>
      <c r="BQ27" s="21"/>
      <c r="BR27" s="21"/>
      <c r="BS27" s="21"/>
      <c r="BT27" s="19">
        <f t="shared" si="10"/>
        <v>93641.32</v>
      </c>
      <c r="BU27" s="20" t="s">
        <v>12</v>
      </c>
      <c r="BV27" s="19">
        <f t="shared" si="2"/>
        <v>1508140.3699999999</v>
      </c>
      <c r="BW27" s="20" t="s">
        <v>12</v>
      </c>
      <c r="BX27" s="19">
        <f t="shared" si="3"/>
        <v>128467.44999999995</v>
      </c>
      <c r="BY27" s="20" t="s">
        <v>12</v>
      </c>
      <c r="BZ27" s="19"/>
      <c r="CA27" s="20" t="s">
        <v>12</v>
      </c>
      <c r="CB27" s="19">
        <f t="shared" si="11"/>
        <v>324978.14999999997</v>
      </c>
      <c r="CC27" s="5"/>
      <c r="CD27" s="52"/>
      <c r="CE27" s="52">
        <v>324978</v>
      </c>
      <c r="CF27" s="6"/>
      <c r="CG27" s="26">
        <v>15</v>
      </c>
      <c r="CH27" s="6" t="s">
        <v>188</v>
      </c>
      <c r="CI27" s="6"/>
      <c r="CJ27" s="6"/>
      <c r="CK27" s="13">
        <f>(+S44)</f>
        <v>313575.40999999997</v>
      </c>
      <c r="CL27" s="5" t="s">
        <v>12</v>
      </c>
      <c r="CM27" s="6" t="s">
        <v>189</v>
      </c>
      <c r="CN27" s="6"/>
      <c r="CO27" s="6"/>
      <c r="CP27" s="6"/>
      <c r="CQ27" s="13">
        <f>(+CQ19+CQ20+CQ25+CQ26)</f>
        <v>88562960.760000005</v>
      </c>
      <c r="CR27" s="6" t="s">
        <v>178</v>
      </c>
      <c r="CS27" s="6"/>
      <c r="CT27" s="6"/>
      <c r="CU27" s="6"/>
      <c r="CV27" s="6">
        <f>(+CK72)</f>
        <v>0</v>
      </c>
    </row>
    <row r="28" spans="1:100" x14ac:dyDescent="0.2">
      <c r="A28">
        <f t="shared" si="4"/>
        <v>1</v>
      </c>
      <c r="B28" t="s">
        <v>449</v>
      </c>
      <c r="C28" s="19">
        <v>1779562.32</v>
      </c>
      <c r="D28" s="20"/>
      <c r="E28" s="21">
        <v>1099978.6399999999</v>
      </c>
      <c r="F28" s="21"/>
      <c r="G28" s="21">
        <v>128295.1</v>
      </c>
      <c r="H28" s="21">
        <v>-97028.23</v>
      </c>
      <c r="I28" s="21"/>
      <c r="J28" s="21"/>
      <c r="K28" s="21"/>
      <c r="L28" s="21"/>
      <c r="M28" s="21">
        <v>333403.45</v>
      </c>
      <c r="N28" s="19">
        <f t="shared" si="0"/>
        <v>1464648.96</v>
      </c>
      <c r="O28" s="20"/>
      <c r="P28" s="21">
        <v>1373513.36</v>
      </c>
      <c r="Q28" s="21"/>
      <c r="R28" s="21"/>
      <c r="S28" s="21"/>
      <c r="T28" s="21">
        <v>1975.8</v>
      </c>
      <c r="U28" s="56">
        <f t="shared" si="12"/>
        <v>1375489.1600000001</v>
      </c>
      <c r="V28" s="20"/>
      <c r="W28" s="21">
        <v>724904.7</v>
      </c>
      <c r="X28" s="21"/>
      <c r="Y28" s="21">
        <v>137749.54</v>
      </c>
      <c r="Z28" s="21"/>
      <c r="AA28" s="21"/>
      <c r="AB28" s="19">
        <f t="shared" si="5"/>
        <v>862654.24</v>
      </c>
      <c r="AC28" s="20"/>
      <c r="AD28" s="19">
        <f t="shared" si="1"/>
        <v>3702792.3600000003</v>
      </c>
      <c r="AE28" s="20"/>
      <c r="AF28" s="21"/>
      <c r="AG28" s="21"/>
      <c r="AH28" s="21"/>
      <c r="AI28" s="21">
        <v>338827.91</v>
      </c>
      <c r="AJ28" s="19">
        <f t="shared" si="6"/>
        <v>338827.91</v>
      </c>
      <c r="AK28" s="20"/>
      <c r="AL28" s="21">
        <v>492522.04</v>
      </c>
      <c r="AM28" s="21">
        <v>508011.11</v>
      </c>
      <c r="AN28" s="21">
        <v>4720.34</v>
      </c>
      <c r="AO28" s="21">
        <v>24517.59</v>
      </c>
      <c r="AP28" s="19">
        <f t="shared" si="7"/>
        <v>1029771.0799999998</v>
      </c>
      <c r="AQ28" s="20"/>
      <c r="AR28" s="21">
        <v>769883.57</v>
      </c>
      <c r="AS28" s="21">
        <v>127611.24</v>
      </c>
      <c r="AT28" s="21">
        <v>441200.22</v>
      </c>
      <c r="AU28" s="21">
        <v>384081.04</v>
      </c>
      <c r="AV28" s="21"/>
      <c r="AW28" s="21">
        <v>56942.83</v>
      </c>
      <c r="AX28" s="19">
        <f t="shared" si="8"/>
        <v>1779718.9</v>
      </c>
      <c r="AY28" s="20"/>
      <c r="AZ28" s="21">
        <v>517625.53</v>
      </c>
      <c r="BA28" s="21"/>
      <c r="BB28" s="21">
        <v>256636.64</v>
      </c>
      <c r="BC28" s="21">
        <v>4124.71</v>
      </c>
      <c r="BD28" s="19">
        <f>(SUM(AZ28:BC28))</f>
        <v>778386.88</v>
      </c>
      <c r="BE28" s="20"/>
      <c r="BF28" s="22">
        <v>181132.83</v>
      </c>
      <c r="BG28" s="20"/>
      <c r="BH28" s="21"/>
      <c r="BI28" s="21">
        <v>1200</v>
      </c>
      <c r="BJ28" s="21"/>
      <c r="BK28" s="21"/>
      <c r="BL28" s="21">
        <v>191590.53</v>
      </c>
      <c r="BM28" s="21"/>
      <c r="BN28" s="21"/>
      <c r="BO28" s="21"/>
      <c r="BP28" s="21"/>
      <c r="BQ28" s="21">
        <v>5000</v>
      </c>
      <c r="BR28" s="21"/>
      <c r="BS28" s="21"/>
      <c r="BT28" s="19">
        <f t="shared" si="10"/>
        <v>197790.53</v>
      </c>
      <c r="BU28" s="20" t="s">
        <v>12</v>
      </c>
      <c r="BV28" s="19">
        <f t="shared" si="2"/>
        <v>4305628.13</v>
      </c>
      <c r="BW28" s="20" t="s">
        <v>12</v>
      </c>
      <c r="BX28" s="19">
        <f t="shared" si="3"/>
        <v>-602835.76999999955</v>
      </c>
      <c r="BY28" s="20" t="s">
        <v>12</v>
      </c>
      <c r="BZ28" s="19"/>
      <c r="CA28" s="20" t="s">
        <v>12</v>
      </c>
      <c r="CB28" s="19">
        <f t="shared" si="11"/>
        <v>1176726.5500000005</v>
      </c>
      <c r="CC28" s="5"/>
      <c r="CD28" s="52">
        <v>630000</v>
      </c>
      <c r="CE28" s="52">
        <v>546726.56999999995</v>
      </c>
      <c r="CF28" s="6"/>
      <c r="CG28" s="26">
        <v>16</v>
      </c>
      <c r="CH28" s="6" t="s">
        <v>191</v>
      </c>
      <c r="CI28" s="6"/>
      <c r="CJ28" s="6"/>
      <c r="CK28" s="13">
        <f>(+T44)</f>
        <v>951410.8600000001</v>
      </c>
      <c r="CL28" s="5" t="s">
        <v>12</v>
      </c>
      <c r="CM28" s="6"/>
      <c r="CN28" s="6"/>
      <c r="CO28" s="6"/>
      <c r="CP28" s="6"/>
      <c r="CQ28" s="6"/>
      <c r="CR28" s="6" t="s">
        <v>192</v>
      </c>
      <c r="CS28" s="6"/>
      <c r="CT28" s="6"/>
      <c r="CU28" s="6"/>
      <c r="CV28" s="6">
        <f>(SUM(CV23:CV27))</f>
        <v>0</v>
      </c>
    </row>
    <row r="29" spans="1:100" x14ac:dyDescent="0.2">
      <c r="A29">
        <f t="shared" si="4"/>
        <v>1</v>
      </c>
      <c r="B29" t="s">
        <v>450</v>
      </c>
      <c r="C29" s="19">
        <v>781959</v>
      </c>
      <c r="D29" s="20"/>
      <c r="E29" s="21">
        <v>151478</v>
      </c>
      <c r="F29" s="21">
        <v>72</v>
      </c>
      <c r="G29" s="21">
        <v>2039</v>
      </c>
      <c r="H29" s="21"/>
      <c r="I29" s="21"/>
      <c r="J29" s="21"/>
      <c r="K29" s="21"/>
      <c r="L29" s="21"/>
      <c r="M29" s="21">
        <v>9670</v>
      </c>
      <c r="N29" s="19">
        <f t="shared" si="0"/>
        <v>163259</v>
      </c>
      <c r="O29" s="20"/>
      <c r="P29" s="21">
        <v>1123962</v>
      </c>
      <c r="Q29" s="21"/>
      <c r="R29" s="21"/>
      <c r="S29" s="21" t="s">
        <v>84</v>
      </c>
      <c r="T29" s="21">
        <v>1622</v>
      </c>
      <c r="U29" s="56">
        <f t="shared" si="12"/>
        <v>1125584</v>
      </c>
      <c r="V29" s="20"/>
      <c r="W29" s="21">
        <v>88600</v>
      </c>
      <c r="X29" s="21"/>
      <c r="Y29" s="21"/>
      <c r="Z29" s="21"/>
      <c r="AA29" s="21">
        <v>64085</v>
      </c>
      <c r="AB29" s="19">
        <f t="shared" si="5"/>
        <v>152685</v>
      </c>
      <c r="AC29" s="20"/>
      <c r="AD29" s="19">
        <f t="shared" si="1"/>
        <v>1441528</v>
      </c>
      <c r="AE29" s="20"/>
      <c r="AF29" s="21"/>
      <c r="AG29" s="21"/>
      <c r="AH29" s="21"/>
      <c r="AI29" s="21"/>
      <c r="AJ29" s="19">
        <f t="shared" si="6"/>
        <v>0</v>
      </c>
      <c r="AK29" s="20"/>
      <c r="AL29" s="21">
        <v>10977</v>
      </c>
      <c r="AM29" s="21">
        <v>47681</v>
      </c>
      <c r="AN29" s="21"/>
      <c r="AO29" s="21">
        <v>32000</v>
      </c>
      <c r="AP29" s="19">
        <f t="shared" si="7"/>
        <v>90658</v>
      </c>
      <c r="AQ29" s="20"/>
      <c r="AR29" s="21">
        <v>247906</v>
      </c>
      <c r="AS29" s="21">
        <v>100089</v>
      </c>
      <c r="AT29" s="21">
        <v>5383</v>
      </c>
      <c r="AU29" s="21">
        <v>108164</v>
      </c>
      <c r="AV29" s="21">
        <v>450</v>
      </c>
      <c r="AW29" s="21">
        <v>109450</v>
      </c>
      <c r="AX29" s="19">
        <f t="shared" si="8"/>
        <v>571442</v>
      </c>
      <c r="AY29" s="20"/>
      <c r="AZ29" s="21"/>
      <c r="BA29" s="21">
        <v>163372</v>
      </c>
      <c r="BB29" s="21">
        <v>161522</v>
      </c>
      <c r="BC29" s="21">
        <v>47050</v>
      </c>
      <c r="BD29" s="19">
        <f t="shared" si="9"/>
        <v>371944</v>
      </c>
      <c r="BE29" s="20"/>
      <c r="BF29" s="22">
        <v>307261</v>
      </c>
      <c r="BG29" s="20"/>
      <c r="BH29" s="21">
        <v>250</v>
      </c>
      <c r="BI29" s="21"/>
      <c r="BJ29" s="21"/>
      <c r="BK29" s="21"/>
      <c r="BL29" s="21">
        <v>62044</v>
      </c>
      <c r="BM29" s="21"/>
      <c r="BN29" s="21"/>
      <c r="BO29" s="21"/>
      <c r="BP29" s="21"/>
      <c r="BQ29" s="21"/>
      <c r="BR29" s="21"/>
      <c r="BS29" s="21">
        <v>81911</v>
      </c>
      <c r="BT29" s="19">
        <f t="shared" si="10"/>
        <v>144205</v>
      </c>
      <c r="BU29" s="20" t="s">
        <v>12</v>
      </c>
      <c r="BV29" s="19">
        <f t="shared" si="2"/>
        <v>1485510</v>
      </c>
      <c r="BW29" s="20" t="s">
        <v>12</v>
      </c>
      <c r="BX29" s="19">
        <f t="shared" si="3"/>
        <v>-43982</v>
      </c>
      <c r="BY29" s="20" t="s">
        <v>12</v>
      </c>
      <c r="BZ29" s="19"/>
      <c r="CA29" s="20" t="s">
        <v>12</v>
      </c>
      <c r="CB29" s="19">
        <f t="shared" si="11"/>
        <v>737977</v>
      </c>
      <c r="CC29" s="5"/>
      <c r="CD29" s="52">
        <v>100000</v>
      </c>
      <c r="CE29" s="52">
        <v>641112</v>
      </c>
      <c r="CF29" s="6"/>
      <c r="CG29" s="26">
        <v>17</v>
      </c>
      <c r="CH29" s="6" t="s">
        <v>194</v>
      </c>
      <c r="CI29" s="6"/>
      <c r="CJ29" s="6"/>
      <c r="CK29" s="13">
        <f>+U44</f>
        <v>41550097.050000004</v>
      </c>
      <c r="CL29" s="5" t="s">
        <v>12</v>
      </c>
      <c r="CM29" s="6" t="s">
        <v>195</v>
      </c>
      <c r="CN29" s="6"/>
      <c r="CO29" s="6"/>
      <c r="CP29" s="6"/>
      <c r="CQ29" s="6"/>
      <c r="CR29" s="6" t="s">
        <v>196</v>
      </c>
      <c r="CS29" s="6"/>
      <c r="CT29" s="6"/>
      <c r="CU29" s="6"/>
      <c r="CV29" s="6"/>
    </row>
    <row r="30" spans="1:100" x14ac:dyDescent="0.2">
      <c r="A30">
        <f t="shared" si="4"/>
        <v>1</v>
      </c>
      <c r="B30" t="s">
        <v>293</v>
      </c>
      <c r="C30" s="19">
        <v>271642.95</v>
      </c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19">
        <f t="shared" si="0"/>
        <v>0</v>
      </c>
      <c r="O30" s="20"/>
      <c r="P30" s="21">
        <v>35206.19</v>
      </c>
      <c r="Q30" s="21"/>
      <c r="R30" s="21"/>
      <c r="S30" s="21"/>
      <c r="T30" s="21"/>
      <c r="U30" s="56">
        <f t="shared" si="12"/>
        <v>35206.19</v>
      </c>
      <c r="V30" s="20"/>
      <c r="W30" s="21"/>
      <c r="X30" s="21"/>
      <c r="Y30" s="21"/>
      <c r="Z30" s="21"/>
      <c r="AA30" s="21"/>
      <c r="AB30" s="19">
        <f t="shared" si="5"/>
        <v>0</v>
      </c>
      <c r="AC30" s="20"/>
      <c r="AD30" s="19">
        <f t="shared" si="1"/>
        <v>35206.19</v>
      </c>
      <c r="AE30" s="20"/>
      <c r="AF30" s="21"/>
      <c r="AG30" s="21"/>
      <c r="AH30" s="21"/>
      <c r="AI30" s="21"/>
      <c r="AJ30" s="19">
        <f t="shared" si="6"/>
        <v>0</v>
      </c>
      <c r="AK30" s="20"/>
      <c r="AL30" s="21"/>
      <c r="AM30" s="21"/>
      <c r="AN30" s="21"/>
      <c r="AO30" s="21"/>
      <c r="AP30" s="19">
        <f t="shared" si="7"/>
        <v>0</v>
      </c>
      <c r="AQ30" s="20"/>
      <c r="AR30" s="21"/>
      <c r="AS30" s="21"/>
      <c r="AT30" s="21"/>
      <c r="AU30" s="21">
        <v>3360</v>
      </c>
      <c r="AV30" s="21"/>
      <c r="AW30" s="21"/>
      <c r="AX30" s="19">
        <f t="shared" si="8"/>
        <v>3360</v>
      </c>
      <c r="AY30" s="20"/>
      <c r="AZ30" s="21"/>
      <c r="BA30" s="21"/>
      <c r="BB30" s="21">
        <v>847.58</v>
      </c>
      <c r="BC30" s="21"/>
      <c r="BD30" s="19">
        <f t="shared" si="9"/>
        <v>847.58</v>
      </c>
      <c r="BE30" s="20"/>
      <c r="BF30" s="22">
        <v>850.64</v>
      </c>
      <c r="BG30" s="20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>
        <v>959</v>
      </c>
      <c r="BT30" s="19">
        <f t="shared" si="10"/>
        <v>959</v>
      </c>
      <c r="BU30" s="20" t="s">
        <v>12</v>
      </c>
      <c r="BV30" s="19">
        <f t="shared" si="2"/>
        <v>6017.2199999999993</v>
      </c>
      <c r="BW30" s="20" t="s">
        <v>12</v>
      </c>
      <c r="BX30" s="19">
        <f t="shared" si="3"/>
        <v>29188.97</v>
      </c>
      <c r="BY30" s="20" t="s">
        <v>12</v>
      </c>
      <c r="BZ30" s="19"/>
      <c r="CA30" s="20" t="s">
        <v>12</v>
      </c>
      <c r="CB30" s="19">
        <f t="shared" si="11"/>
        <v>300831.92000000004</v>
      </c>
      <c r="CC30" s="5"/>
      <c r="CD30" s="52">
        <v>245502.14</v>
      </c>
      <c r="CE30" s="52">
        <v>61347</v>
      </c>
      <c r="CF30" s="6"/>
      <c r="CG30" s="2"/>
      <c r="CH30" s="38" t="s">
        <v>198</v>
      </c>
      <c r="CI30" s="6"/>
      <c r="CJ30" s="6"/>
      <c r="CK30" s="13"/>
      <c r="CL30" s="5" t="s">
        <v>12</v>
      </c>
      <c r="CM30" s="6"/>
      <c r="CN30" s="6"/>
      <c r="CO30" s="6" t="s">
        <v>199</v>
      </c>
      <c r="CP30" s="6" t="s">
        <v>88</v>
      </c>
      <c r="CQ30" s="6"/>
      <c r="CR30" s="6" t="s">
        <v>200</v>
      </c>
      <c r="CS30" s="6"/>
      <c r="CT30" s="6"/>
      <c r="CU30" s="6"/>
      <c r="CV30" s="6">
        <f>(+CK73)</f>
        <v>2201405.7799999998</v>
      </c>
    </row>
    <row r="31" spans="1:100" x14ac:dyDescent="0.2">
      <c r="A31">
        <f t="shared" si="4"/>
        <v>1</v>
      </c>
      <c r="B31" t="s">
        <v>451</v>
      </c>
      <c r="C31" s="19">
        <v>1539826</v>
      </c>
      <c r="D31" s="20"/>
      <c r="E31" s="21">
        <v>556</v>
      </c>
      <c r="F31" s="21">
        <v>245</v>
      </c>
      <c r="G31" s="21"/>
      <c r="H31" s="21"/>
      <c r="I31" s="21"/>
      <c r="J31" s="21"/>
      <c r="K31" s="21"/>
      <c r="L31" s="21"/>
      <c r="M31" s="21">
        <v>75705</v>
      </c>
      <c r="N31" s="19">
        <f t="shared" si="0"/>
        <v>76506</v>
      </c>
      <c r="O31" s="20"/>
      <c r="P31" s="21">
        <v>829499</v>
      </c>
      <c r="Q31" s="21">
        <v>2364</v>
      </c>
      <c r="R31" s="21"/>
      <c r="S31" s="21"/>
      <c r="T31" s="21"/>
      <c r="U31" s="56">
        <f t="shared" si="12"/>
        <v>831863</v>
      </c>
      <c r="V31" s="20"/>
      <c r="W31" s="21">
        <v>2355093</v>
      </c>
      <c r="X31" s="21"/>
      <c r="Y31" s="21"/>
      <c r="Z31" s="21"/>
      <c r="AA31" s="21"/>
      <c r="AB31" s="19">
        <f t="shared" si="5"/>
        <v>2355093</v>
      </c>
      <c r="AC31" s="20"/>
      <c r="AD31" s="19">
        <f t="shared" si="1"/>
        <v>3263462</v>
      </c>
      <c r="AE31" s="20"/>
      <c r="AF31" s="21"/>
      <c r="AG31" s="21"/>
      <c r="AH31" s="21"/>
      <c r="AI31" s="21"/>
      <c r="AJ31" s="19">
        <f t="shared" si="6"/>
        <v>0</v>
      </c>
      <c r="AK31" s="20"/>
      <c r="AL31" s="21">
        <v>72426</v>
      </c>
      <c r="AM31" s="21">
        <v>69665</v>
      </c>
      <c r="AN31" s="21"/>
      <c r="AO31" s="21">
        <v>58488</v>
      </c>
      <c r="AP31" s="19">
        <f t="shared" si="7"/>
        <v>200579</v>
      </c>
      <c r="AQ31" s="20"/>
      <c r="AR31" s="21">
        <v>369021</v>
      </c>
      <c r="AS31" s="21">
        <v>176810</v>
      </c>
      <c r="AT31" s="21">
        <v>180049</v>
      </c>
      <c r="AU31" s="21">
        <v>249717</v>
      </c>
      <c r="AV31" s="21"/>
      <c r="AW31" s="21">
        <v>505424</v>
      </c>
      <c r="AX31" s="19">
        <f t="shared" si="8"/>
        <v>1481021</v>
      </c>
      <c r="AY31" s="20"/>
      <c r="AZ31" s="21">
        <v>423669</v>
      </c>
      <c r="BA31" s="21">
        <v>28646</v>
      </c>
      <c r="BB31" s="21">
        <v>369856</v>
      </c>
      <c r="BC31" s="21"/>
      <c r="BD31" s="19">
        <f t="shared" si="9"/>
        <v>822171</v>
      </c>
      <c r="BE31" s="20"/>
      <c r="BF31" s="22">
        <v>185255</v>
      </c>
      <c r="BG31" s="20"/>
      <c r="BH31" s="21"/>
      <c r="BI31" s="21">
        <v>2100</v>
      </c>
      <c r="BJ31" s="21"/>
      <c r="BK31" s="21"/>
      <c r="BL31" s="21">
        <v>17830</v>
      </c>
      <c r="BM31" s="21"/>
      <c r="BN31" s="21"/>
      <c r="BO31" s="21"/>
      <c r="BP31" s="21"/>
      <c r="BQ31" s="21"/>
      <c r="BR31" s="21">
        <v>1</v>
      </c>
      <c r="BS31" s="21">
        <v>24514</v>
      </c>
      <c r="BT31" s="19">
        <f t="shared" si="10"/>
        <v>44445</v>
      </c>
      <c r="BU31" s="20" t="s">
        <v>12</v>
      </c>
      <c r="BV31" s="19">
        <f t="shared" si="2"/>
        <v>2733471</v>
      </c>
      <c r="BW31" s="20" t="s">
        <v>12</v>
      </c>
      <c r="BX31" s="19">
        <f t="shared" si="3"/>
        <v>529991</v>
      </c>
      <c r="BY31" s="20" t="s">
        <v>12</v>
      </c>
      <c r="BZ31" s="19"/>
      <c r="CA31" s="20" t="s">
        <v>12</v>
      </c>
      <c r="CB31" s="19">
        <f t="shared" si="11"/>
        <v>2069817</v>
      </c>
      <c r="CC31" s="5"/>
      <c r="CD31" s="52">
        <v>2069817</v>
      </c>
      <c r="CE31" s="52"/>
      <c r="CF31" s="6"/>
      <c r="CG31" s="26">
        <v>18</v>
      </c>
      <c r="CH31" s="6" t="s">
        <v>202</v>
      </c>
      <c r="CI31" s="6"/>
      <c r="CJ31" s="6"/>
      <c r="CK31" s="13">
        <f>(+W44)</f>
        <v>15992584.770000003</v>
      </c>
      <c r="CL31" s="5" t="s">
        <v>12</v>
      </c>
      <c r="CM31" s="6" t="s">
        <v>203</v>
      </c>
      <c r="CN31" s="6"/>
      <c r="CO31" s="6"/>
      <c r="CP31" s="6"/>
      <c r="CQ31" s="6"/>
      <c r="CR31" s="6" t="s">
        <v>204</v>
      </c>
      <c r="CS31" s="6"/>
      <c r="CT31" s="6"/>
      <c r="CU31" s="6"/>
      <c r="CV31" s="6"/>
    </row>
    <row r="32" spans="1:100" x14ac:dyDescent="0.2">
      <c r="A32">
        <f t="shared" si="4"/>
        <v>1</v>
      </c>
      <c r="B32" t="s">
        <v>452</v>
      </c>
      <c r="C32" s="19">
        <v>970803</v>
      </c>
      <c r="D32" s="20"/>
      <c r="E32" s="21">
        <v>250850</v>
      </c>
      <c r="F32" s="21"/>
      <c r="G32" s="21">
        <v>3046</v>
      </c>
      <c r="H32" s="21">
        <v>371772</v>
      </c>
      <c r="I32" s="21"/>
      <c r="J32" s="21"/>
      <c r="K32" s="21"/>
      <c r="L32" s="21"/>
      <c r="M32" s="21"/>
      <c r="N32" s="19">
        <f t="shared" si="0"/>
        <v>625668</v>
      </c>
      <c r="O32" s="20"/>
      <c r="P32" s="21">
        <v>1789602</v>
      </c>
      <c r="Q32" s="21"/>
      <c r="R32" s="21"/>
      <c r="S32" s="21"/>
      <c r="T32" s="21"/>
      <c r="U32" s="56">
        <f t="shared" si="12"/>
        <v>1789602</v>
      </c>
      <c r="V32" s="20"/>
      <c r="W32" s="21"/>
      <c r="X32" s="21"/>
      <c r="Y32" s="21"/>
      <c r="Z32" s="21"/>
      <c r="AA32" s="21"/>
      <c r="AB32" s="19">
        <f t="shared" si="5"/>
        <v>0</v>
      </c>
      <c r="AC32" s="20"/>
      <c r="AD32" s="19">
        <f t="shared" si="1"/>
        <v>2415270</v>
      </c>
      <c r="AE32" s="20"/>
      <c r="AF32" s="21">
        <v>253187</v>
      </c>
      <c r="AG32" s="21">
        <v>308000</v>
      </c>
      <c r="AH32" s="21"/>
      <c r="AI32" s="21"/>
      <c r="AJ32" s="19">
        <f t="shared" si="6"/>
        <v>561187</v>
      </c>
      <c r="AK32" s="20"/>
      <c r="AL32" s="21">
        <v>354710</v>
      </c>
      <c r="AM32" s="21">
        <v>42234</v>
      </c>
      <c r="AN32" s="21"/>
      <c r="AO32" s="21"/>
      <c r="AP32" s="19">
        <f t="shared" si="7"/>
        <v>396944</v>
      </c>
      <c r="AQ32" s="20"/>
      <c r="AR32" s="21">
        <v>217432</v>
      </c>
      <c r="AS32" s="21">
        <v>31892</v>
      </c>
      <c r="AT32" s="21">
        <v>274141</v>
      </c>
      <c r="AU32" s="21">
        <v>149127</v>
      </c>
      <c r="AV32" s="21"/>
      <c r="AW32" s="21">
        <v>27000</v>
      </c>
      <c r="AX32" s="19">
        <f t="shared" si="8"/>
        <v>699592</v>
      </c>
      <c r="AY32" s="20"/>
      <c r="AZ32" s="21">
        <v>339351</v>
      </c>
      <c r="BA32" s="21">
        <v>185000</v>
      </c>
      <c r="BB32" s="21">
        <v>464451</v>
      </c>
      <c r="BC32" s="21"/>
      <c r="BD32" s="19">
        <f t="shared" si="9"/>
        <v>988802</v>
      </c>
      <c r="BE32" s="20"/>
      <c r="BF32" s="22">
        <v>255836</v>
      </c>
      <c r="BG32" s="20"/>
      <c r="BH32" s="21"/>
      <c r="BI32" s="21"/>
      <c r="BJ32" s="21"/>
      <c r="BK32" s="21"/>
      <c r="BL32" s="21">
        <v>23383</v>
      </c>
      <c r="BM32" s="21"/>
      <c r="BN32" s="21"/>
      <c r="BO32" s="21"/>
      <c r="BP32" s="21"/>
      <c r="BQ32" s="21"/>
      <c r="BR32" s="21"/>
      <c r="BS32" s="21"/>
      <c r="BT32" s="19">
        <f t="shared" si="10"/>
        <v>23383</v>
      </c>
      <c r="BU32" s="20" t="s">
        <v>12</v>
      </c>
      <c r="BV32" s="19">
        <f t="shared" si="2"/>
        <v>2925744</v>
      </c>
      <c r="BW32" s="20" t="s">
        <v>12</v>
      </c>
      <c r="BX32" s="19">
        <f t="shared" si="3"/>
        <v>-510474</v>
      </c>
      <c r="BY32" s="20" t="s">
        <v>12</v>
      </c>
      <c r="BZ32" s="19"/>
      <c r="CA32" s="20" t="s">
        <v>12</v>
      </c>
      <c r="CB32" s="19">
        <f t="shared" si="11"/>
        <v>460329</v>
      </c>
      <c r="CC32" s="5"/>
      <c r="CD32" s="52">
        <v>390000</v>
      </c>
      <c r="CE32" s="52">
        <v>170329</v>
      </c>
      <c r="CF32" s="6"/>
      <c r="CG32" s="26">
        <v>19</v>
      </c>
      <c r="CH32" s="6" t="s">
        <v>206</v>
      </c>
      <c r="CI32" s="6"/>
      <c r="CJ32" s="6"/>
      <c r="CK32" s="13">
        <f>(+X44)</f>
        <v>35250</v>
      </c>
      <c r="CL32" s="5" t="s">
        <v>12</v>
      </c>
      <c r="CM32" s="6" t="s">
        <v>207</v>
      </c>
      <c r="CN32" s="6"/>
      <c r="CO32" s="6"/>
      <c r="CP32" s="6"/>
      <c r="CQ32" s="6"/>
      <c r="CR32" s="6" t="s">
        <v>192</v>
      </c>
      <c r="CS32" s="6"/>
      <c r="CT32" s="6"/>
      <c r="CU32" s="6"/>
      <c r="CV32" s="6">
        <f>(SUM(CV30:CV31))</f>
        <v>2201405.7799999998</v>
      </c>
    </row>
    <row r="33" spans="1:100" x14ac:dyDescent="0.2">
      <c r="A33">
        <f t="shared" si="4"/>
        <v>1</v>
      </c>
      <c r="B33" t="s">
        <v>453</v>
      </c>
      <c r="C33" s="19">
        <v>4664492</v>
      </c>
      <c r="D33" s="20"/>
      <c r="E33" s="21"/>
      <c r="F33" s="21">
        <v>11200</v>
      </c>
      <c r="G33" s="21"/>
      <c r="H33" s="21"/>
      <c r="I33" s="21"/>
      <c r="J33" s="21"/>
      <c r="K33" s="21">
        <v>1500</v>
      </c>
      <c r="L33" s="21"/>
      <c r="M33" s="21">
        <v>20544</v>
      </c>
      <c r="N33" s="19">
        <f t="shared" si="0"/>
        <v>33244</v>
      </c>
      <c r="O33" s="20"/>
      <c r="P33" s="21">
        <v>953839</v>
      </c>
      <c r="Q33" s="21"/>
      <c r="R33" s="21"/>
      <c r="S33" s="21"/>
      <c r="T33" s="21"/>
      <c r="U33" s="56">
        <f t="shared" si="12"/>
        <v>953839</v>
      </c>
      <c r="V33" s="20"/>
      <c r="W33" s="21">
        <v>1983750</v>
      </c>
      <c r="X33" s="21"/>
      <c r="Y33" s="21">
        <v>66354</v>
      </c>
      <c r="Z33" s="21"/>
      <c r="AA33" s="21"/>
      <c r="AB33" s="19">
        <f t="shared" si="5"/>
        <v>2050104</v>
      </c>
      <c r="AC33" s="20"/>
      <c r="AD33" s="19">
        <f t="shared" si="1"/>
        <v>3037187</v>
      </c>
      <c r="AE33" s="20"/>
      <c r="AF33" s="21"/>
      <c r="AG33" s="21">
        <v>65000</v>
      </c>
      <c r="AH33" s="21"/>
      <c r="AI33" s="21">
        <v>5000</v>
      </c>
      <c r="AJ33" s="19">
        <f t="shared" si="6"/>
        <v>70000</v>
      </c>
      <c r="AK33" s="20"/>
      <c r="AL33" s="21">
        <v>280000</v>
      </c>
      <c r="AM33" s="21">
        <v>35000</v>
      </c>
      <c r="AN33" s="21"/>
      <c r="AO33" s="21">
        <v>15000</v>
      </c>
      <c r="AP33" s="19">
        <f t="shared" si="7"/>
        <v>330000</v>
      </c>
      <c r="AQ33" s="20"/>
      <c r="AR33" s="21">
        <v>260000</v>
      </c>
      <c r="AS33" s="21">
        <v>35000</v>
      </c>
      <c r="AT33" s="21">
        <v>80000</v>
      </c>
      <c r="AU33" s="21">
        <v>84543</v>
      </c>
      <c r="AV33" s="21"/>
      <c r="AW33" s="21"/>
      <c r="AX33" s="19">
        <f t="shared" si="8"/>
        <v>459543</v>
      </c>
      <c r="AY33" s="20"/>
      <c r="AZ33" s="21">
        <v>185000</v>
      </c>
      <c r="BA33" s="21">
        <v>20352</v>
      </c>
      <c r="BB33" s="21">
        <v>278000</v>
      </c>
      <c r="BC33" s="21"/>
      <c r="BD33" s="19">
        <f t="shared" si="9"/>
        <v>483352</v>
      </c>
      <c r="BE33" s="20"/>
      <c r="BF33" s="22">
        <v>42223</v>
      </c>
      <c r="BG33" s="20"/>
      <c r="BH33" s="21"/>
      <c r="BI33" s="21"/>
      <c r="BJ33" s="21"/>
      <c r="BK33" s="21">
        <v>16750</v>
      </c>
      <c r="BL33" s="21">
        <v>126165</v>
      </c>
      <c r="BM33" s="21"/>
      <c r="BN33" s="21"/>
      <c r="BO33" s="21"/>
      <c r="BP33" s="21"/>
      <c r="BQ33" s="21"/>
      <c r="BR33" s="21"/>
      <c r="BS33" s="21"/>
      <c r="BT33" s="19">
        <f t="shared" si="10"/>
        <v>142915</v>
      </c>
      <c r="BU33" s="20" t="s">
        <v>12</v>
      </c>
      <c r="BV33" s="19">
        <f t="shared" si="2"/>
        <v>1528033</v>
      </c>
      <c r="BW33" s="20" t="s">
        <v>12</v>
      </c>
      <c r="BX33" s="19">
        <f t="shared" si="3"/>
        <v>1509154</v>
      </c>
      <c r="BY33" s="20" t="s">
        <v>12</v>
      </c>
      <c r="BZ33" s="19"/>
      <c r="CA33" s="20" t="s">
        <v>12</v>
      </c>
      <c r="CB33" s="19">
        <f t="shared" si="11"/>
        <v>6173646</v>
      </c>
      <c r="CC33" s="5"/>
      <c r="CD33" s="52">
        <v>5566000</v>
      </c>
      <c r="CE33" s="52">
        <v>607646</v>
      </c>
      <c r="CF33" s="6"/>
      <c r="CG33" s="26">
        <v>20</v>
      </c>
      <c r="CH33" s="6" t="s">
        <v>209</v>
      </c>
      <c r="CI33" s="6"/>
      <c r="CJ33" s="6"/>
      <c r="CK33" s="13">
        <f>(+Y44)</f>
        <v>401341.37000000005</v>
      </c>
      <c r="CL33" s="5" t="s">
        <v>12</v>
      </c>
      <c r="CM33" s="6" t="s">
        <v>210</v>
      </c>
      <c r="CN33" s="6"/>
      <c r="CO33" s="6"/>
      <c r="CP33" s="6"/>
      <c r="CQ33" s="6"/>
      <c r="CR33" s="6" t="s">
        <v>211</v>
      </c>
      <c r="CS33" s="6"/>
      <c r="CT33" s="6"/>
      <c r="CU33" s="6"/>
      <c r="CV33" s="6"/>
    </row>
    <row r="34" spans="1:100" x14ac:dyDescent="0.2">
      <c r="A34">
        <f t="shared" si="4"/>
        <v>1</v>
      </c>
      <c r="B34" t="s">
        <v>454</v>
      </c>
      <c r="C34" s="19">
        <v>10443.43</v>
      </c>
      <c r="D34" s="20"/>
      <c r="E34" s="21">
        <v>1931498</v>
      </c>
      <c r="F34" s="21">
        <v>4595</v>
      </c>
      <c r="G34" s="21"/>
      <c r="H34" s="21"/>
      <c r="I34" s="21"/>
      <c r="J34" s="21"/>
      <c r="K34" s="21"/>
      <c r="L34" s="21"/>
      <c r="M34" s="21">
        <v>50000</v>
      </c>
      <c r="N34" s="19">
        <f t="shared" si="0"/>
        <v>1986093</v>
      </c>
      <c r="O34" s="20"/>
      <c r="P34" s="21">
        <v>1418847</v>
      </c>
      <c r="Q34" s="21"/>
      <c r="R34" s="21">
        <v>35965</v>
      </c>
      <c r="S34" s="21"/>
      <c r="T34" s="21"/>
      <c r="U34" s="56">
        <f t="shared" si="12"/>
        <v>1454812</v>
      </c>
      <c r="V34" s="20"/>
      <c r="W34" s="21">
        <v>113173</v>
      </c>
      <c r="X34" s="21"/>
      <c r="Y34" s="21"/>
      <c r="Z34" s="21"/>
      <c r="AA34" s="21">
        <v>396740.51</v>
      </c>
      <c r="AB34" s="19">
        <f t="shared" si="5"/>
        <v>509913.51</v>
      </c>
      <c r="AC34" s="20"/>
      <c r="AD34" s="19">
        <f t="shared" si="1"/>
        <v>3950818.51</v>
      </c>
      <c r="AE34" s="20"/>
      <c r="AF34" s="21"/>
      <c r="AG34" s="21"/>
      <c r="AH34" s="21"/>
      <c r="AI34" s="21">
        <v>226369</v>
      </c>
      <c r="AJ34" s="19">
        <f t="shared" si="6"/>
        <v>226369</v>
      </c>
      <c r="AK34" s="20"/>
      <c r="AL34" s="21">
        <v>149820</v>
      </c>
      <c r="AM34" s="21">
        <v>51797</v>
      </c>
      <c r="AN34" s="21"/>
      <c r="AO34" s="21">
        <v>49867</v>
      </c>
      <c r="AP34" s="19">
        <f t="shared" si="7"/>
        <v>251484</v>
      </c>
      <c r="AQ34" s="20"/>
      <c r="AR34" s="21">
        <v>423986</v>
      </c>
      <c r="AS34" s="21">
        <v>33128</v>
      </c>
      <c r="AT34" s="21">
        <v>222688</v>
      </c>
      <c r="AU34" s="21">
        <v>208154</v>
      </c>
      <c r="AV34" s="21"/>
      <c r="AW34" s="21">
        <v>11185</v>
      </c>
      <c r="AX34" s="19">
        <f t="shared" si="8"/>
        <v>899141</v>
      </c>
      <c r="AY34" s="20"/>
      <c r="AZ34" s="21">
        <v>56864</v>
      </c>
      <c r="BA34" s="21">
        <v>271695</v>
      </c>
      <c r="BB34" s="21">
        <v>180642</v>
      </c>
      <c r="BC34" s="21">
        <v>1200</v>
      </c>
      <c r="BD34" s="19">
        <f t="shared" si="9"/>
        <v>510401</v>
      </c>
      <c r="BE34" s="20"/>
      <c r="BF34" s="22">
        <v>86212.93</v>
      </c>
      <c r="BG34" s="20"/>
      <c r="BH34" s="21"/>
      <c r="BI34" s="21"/>
      <c r="BJ34" s="21"/>
      <c r="BK34" s="21"/>
      <c r="BL34" s="21">
        <v>75696.009999999995</v>
      </c>
      <c r="BM34" s="21"/>
      <c r="BN34" s="21"/>
      <c r="BO34" s="21"/>
      <c r="BP34" s="21"/>
      <c r="BQ34" s="21">
        <v>569578</v>
      </c>
      <c r="BR34" s="21"/>
      <c r="BS34" s="21"/>
      <c r="BT34" s="19">
        <f t="shared" si="10"/>
        <v>645274.01</v>
      </c>
      <c r="BU34" s="20" t="s">
        <v>12</v>
      </c>
      <c r="BV34" s="19">
        <f t="shared" si="2"/>
        <v>2618881.94</v>
      </c>
      <c r="BW34" s="20" t="s">
        <v>12</v>
      </c>
      <c r="BX34" s="19">
        <f t="shared" si="3"/>
        <v>1331936.5699999998</v>
      </c>
      <c r="BY34" s="20" t="s">
        <v>12</v>
      </c>
      <c r="BZ34" s="19"/>
      <c r="CA34" s="20" t="s">
        <v>12</v>
      </c>
      <c r="CB34" s="19">
        <f t="shared" si="11"/>
        <v>1342379.9999999998</v>
      </c>
      <c r="CC34" s="5"/>
      <c r="CD34" s="52">
        <v>1342380</v>
      </c>
      <c r="CE34" s="52"/>
      <c r="CF34" s="6"/>
      <c r="CG34" s="26">
        <v>21</v>
      </c>
      <c r="CH34" s="6" t="s">
        <v>213</v>
      </c>
      <c r="CI34" s="6"/>
      <c r="CJ34" s="6"/>
      <c r="CK34" s="13">
        <f>(+Z44)</f>
        <v>0</v>
      </c>
      <c r="CL34" s="5" t="s">
        <v>12</v>
      </c>
      <c r="CM34" s="6" t="s">
        <v>214</v>
      </c>
      <c r="CN34" s="6"/>
      <c r="CO34" s="6"/>
      <c r="CP34" s="6"/>
      <c r="CQ34" s="6"/>
      <c r="CR34" s="6" t="s">
        <v>215</v>
      </c>
      <c r="CS34" s="6"/>
      <c r="CT34" s="6"/>
      <c r="CU34" s="6"/>
      <c r="CV34" s="6">
        <f>(+CK74+CK75)</f>
        <v>1658327.48</v>
      </c>
    </row>
    <row r="35" spans="1:100" x14ac:dyDescent="0.2">
      <c r="A35">
        <f t="shared" si="4"/>
        <v>1</v>
      </c>
      <c r="B35" t="s">
        <v>363</v>
      </c>
      <c r="C35" s="19">
        <v>0</v>
      </c>
      <c r="D35" s="20"/>
      <c r="E35" s="21">
        <v>1504230.23</v>
      </c>
      <c r="F35" s="21"/>
      <c r="G35" s="21"/>
      <c r="H35" s="21"/>
      <c r="I35" s="21"/>
      <c r="J35" s="21"/>
      <c r="K35" s="21"/>
      <c r="L35" s="21"/>
      <c r="M35" s="21">
        <v>8149.93</v>
      </c>
      <c r="N35" s="19">
        <f t="shared" si="0"/>
        <v>1512380.16</v>
      </c>
      <c r="O35" s="20"/>
      <c r="P35" s="21">
        <v>1921062.65</v>
      </c>
      <c r="Q35" s="21">
        <v>132368.94</v>
      </c>
      <c r="R35" s="21">
        <v>255412.76</v>
      </c>
      <c r="S35" s="21"/>
      <c r="T35" s="21">
        <v>267999.25</v>
      </c>
      <c r="U35" s="56">
        <f t="shared" si="12"/>
        <v>2576843.5999999996</v>
      </c>
      <c r="V35" s="20"/>
      <c r="W35" s="21">
        <v>2607.2600000000002</v>
      </c>
      <c r="X35" s="21"/>
      <c r="Y35" s="21"/>
      <c r="Z35" s="21"/>
      <c r="AA35" s="21">
        <v>53016.06</v>
      </c>
      <c r="AB35" s="19">
        <f t="shared" si="5"/>
        <v>55623.32</v>
      </c>
      <c r="AC35" s="20"/>
      <c r="AD35" s="19">
        <f t="shared" si="1"/>
        <v>4144847.0799999991</v>
      </c>
      <c r="AE35" s="20"/>
      <c r="AF35" s="21"/>
      <c r="AG35" s="21"/>
      <c r="AH35" s="21"/>
      <c r="AI35" s="21"/>
      <c r="AJ35" s="19">
        <f t="shared" si="6"/>
        <v>0</v>
      </c>
      <c r="AK35" s="20"/>
      <c r="AL35" s="21">
        <v>191732.81</v>
      </c>
      <c r="AM35" s="21">
        <v>307600.07</v>
      </c>
      <c r="AN35" s="21"/>
      <c r="AO35" s="21">
        <v>29353.83</v>
      </c>
      <c r="AP35" s="19">
        <f t="shared" si="7"/>
        <v>528686.71</v>
      </c>
      <c r="AQ35" s="20"/>
      <c r="AR35" s="21">
        <v>519115.33</v>
      </c>
      <c r="AS35" s="21">
        <v>373502.41</v>
      </c>
      <c r="AT35" s="21">
        <v>172279.23</v>
      </c>
      <c r="AU35" s="21">
        <v>335241.52</v>
      </c>
      <c r="AV35" s="21"/>
      <c r="AW35" s="21">
        <v>429535.48</v>
      </c>
      <c r="AX35" s="19">
        <f t="shared" si="8"/>
        <v>1829673.97</v>
      </c>
      <c r="AY35" s="20"/>
      <c r="AZ35" s="21">
        <v>59805.49</v>
      </c>
      <c r="BA35" s="21">
        <v>11325.71</v>
      </c>
      <c r="BB35" s="21">
        <v>555780.18999999994</v>
      </c>
      <c r="BC35" s="21">
        <v>100022.75</v>
      </c>
      <c r="BD35" s="19">
        <f t="shared" si="9"/>
        <v>726934.1399999999</v>
      </c>
      <c r="BE35" s="20"/>
      <c r="BF35" s="22">
        <v>304100.09000000003</v>
      </c>
      <c r="BG35" s="20"/>
      <c r="BH35" s="21"/>
      <c r="BI35" s="21"/>
      <c r="BJ35" s="21">
        <v>3604.44</v>
      </c>
      <c r="BK35" s="21">
        <v>4660</v>
      </c>
      <c r="BL35" s="21">
        <v>34057.93</v>
      </c>
      <c r="BM35" s="21"/>
      <c r="BN35" s="21"/>
      <c r="BO35" s="21"/>
      <c r="BP35" s="21"/>
      <c r="BQ35" s="21">
        <v>485075.84</v>
      </c>
      <c r="BR35" s="21"/>
      <c r="BS35" s="21">
        <v>255.29</v>
      </c>
      <c r="BT35" s="19">
        <f t="shared" si="10"/>
        <v>527653.50000000012</v>
      </c>
      <c r="BU35" s="20" t="s">
        <v>12</v>
      </c>
      <c r="BV35" s="19">
        <f t="shared" si="2"/>
        <v>3917048.41</v>
      </c>
      <c r="BW35" s="20" t="s">
        <v>12</v>
      </c>
      <c r="BX35" s="19">
        <f t="shared" si="3"/>
        <v>227798.66999999899</v>
      </c>
      <c r="BY35" s="20" t="s">
        <v>12</v>
      </c>
      <c r="BZ35" s="19"/>
      <c r="CA35" s="20" t="s">
        <v>12</v>
      </c>
      <c r="CB35" s="19">
        <f t="shared" si="11"/>
        <v>227798.66999999899</v>
      </c>
      <c r="CC35" s="5"/>
      <c r="CD35" s="52"/>
      <c r="CE35" s="52">
        <v>227798.67</v>
      </c>
      <c r="CF35" s="6"/>
      <c r="CG35" s="26">
        <v>22</v>
      </c>
      <c r="CH35" s="6" t="s">
        <v>217</v>
      </c>
      <c r="CI35" s="6"/>
      <c r="CJ35" s="6"/>
      <c r="CK35" s="13">
        <f>(+AA44)</f>
        <v>5473269.7199999997</v>
      </c>
      <c r="CL35" s="5" t="s">
        <v>12</v>
      </c>
      <c r="CM35" s="6"/>
      <c r="CN35" s="6"/>
      <c r="CO35" s="6"/>
      <c r="CP35" s="6"/>
      <c r="CQ35" s="6"/>
      <c r="CR35" s="6" t="s">
        <v>218</v>
      </c>
      <c r="CS35" s="6"/>
      <c r="CT35" s="6"/>
      <c r="CU35" s="6"/>
      <c r="CV35" s="6">
        <f>(+CV20+CV28+CV32+CV34)</f>
        <v>80915172.550000012</v>
      </c>
    </row>
    <row r="36" spans="1:100" x14ac:dyDescent="0.2">
      <c r="A36">
        <f t="shared" si="4"/>
        <v>1</v>
      </c>
      <c r="B36" t="s">
        <v>455</v>
      </c>
      <c r="C36" s="19">
        <v>217620</v>
      </c>
      <c r="D36" s="20"/>
      <c r="E36" s="21"/>
      <c r="F36" s="21"/>
      <c r="G36" s="21"/>
      <c r="H36" s="21">
        <v>209250</v>
      </c>
      <c r="I36" s="21"/>
      <c r="J36" s="21"/>
      <c r="K36" s="21"/>
      <c r="L36" s="21"/>
      <c r="M36" s="21">
        <v>69756.38</v>
      </c>
      <c r="N36" s="19">
        <f t="shared" si="0"/>
        <v>279006.38</v>
      </c>
      <c r="O36" s="20"/>
      <c r="P36" s="21">
        <v>916524</v>
      </c>
      <c r="Q36" s="21"/>
      <c r="R36" s="21"/>
      <c r="S36" s="21">
        <v>245.21</v>
      </c>
      <c r="T36" s="21"/>
      <c r="U36" s="56">
        <f t="shared" si="12"/>
        <v>916769.21</v>
      </c>
      <c r="V36" s="20"/>
      <c r="W36" s="21">
        <v>126769.46</v>
      </c>
      <c r="X36" s="21"/>
      <c r="Y36" s="21"/>
      <c r="Z36" s="21"/>
      <c r="AA36" s="21"/>
      <c r="AB36" s="19">
        <f t="shared" si="5"/>
        <v>126769.46</v>
      </c>
      <c r="AC36" s="20"/>
      <c r="AD36" s="19">
        <f t="shared" si="1"/>
        <v>1322545.0499999998</v>
      </c>
      <c r="AE36" s="20"/>
      <c r="AF36" s="21"/>
      <c r="AG36" s="21"/>
      <c r="AH36" s="21"/>
      <c r="AI36" s="21"/>
      <c r="AJ36" s="19">
        <f t="shared" si="6"/>
        <v>0</v>
      </c>
      <c r="AK36" s="20"/>
      <c r="AL36" s="21">
        <v>580062.30000000005</v>
      </c>
      <c r="AM36" s="21">
        <v>4297.8999999999996</v>
      </c>
      <c r="AN36" s="21"/>
      <c r="AO36" s="21"/>
      <c r="AP36" s="19">
        <f t="shared" si="7"/>
        <v>584360.20000000007</v>
      </c>
      <c r="AQ36" s="20"/>
      <c r="AR36" s="21">
        <v>38670.82</v>
      </c>
      <c r="AS36" s="21">
        <v>41928</v>
      </c>
      <c r="AT36" s="21">
        <v>125784</v>
      </c>
      <c r="AU36" s="21">
        <v>51928</v>
      </c>
      <c r="AV36" s="21"/>
      <c r="AW36" s="21">
        <v>58824.57</v>
      </c>
      <c r="AX36" s="19">
        <f t="shared" si="8"/>
        <v>317135.39</v>
      </c>
      <c r="AY36" s="20"/>
      <c r="AZ36" s="21">
        <v>145395</v>
      </c>
      <c r="BA36" s="21">
        <v>74235.27</v>
      </c>
      <c r="BB36" s="21">
        <v>70437.17</v>
      </c>
      <c r="BC36" s="21"/>
      <c r="BD36" s="19">
        <f t="shared" si="9"/>
        <v>290067.44</v>
      </c>
      <c r="BE36" s="20"/>
      <c r="BF36" s="22">
        <v>83113.09</v>
      </c>
      <c r="BG36" s="20"/>
      <c r="BH36" s="21"/>
      <c r="BI36" s="21"/>
      <c r="BJ36" s="21"/>
      <c r="BK36" s="21">
        <v>2000</v>
      </c>
      <c r="BL36" s="21"/>
      <c r="BM36" s="21"/>
      <c r="BN36" s="21"/>
      <c r="BO36" s="21"/>
      <c r="BP36" s="21"/>
      <c r="BQ36" s="21"/>
      <c r="BR36" s="21"/>
      <c r="BS36" s="21"/>
      <c r="BT36" s="19">
        <f t="shared" si="10"/>
        <v>2000</v>
      </c>
      <c r="BU36" s="20" t="s">
        <v>12</v>
      </c>
      <c r="BV36" s="19">
        <f t="shared" si="2"/>
        <v>1276676.1200000001</v>
      </c>
      <c r="BW36" s="20" t="s">
        <v>12</v>
      </c>
      <c r="BX36" s="19">
        <f t="shared" si="3"/>
        <v>45868.929999999702</v>
      </c>
      <c r="BY36" s="20" t="s">
        <v>12</v>
      </c>
      <c r="BZ36" s="19">
        <v>23783.5</v>
      </c>
      <c r="CA36" s="20" t="s">
        <v>12</v>
      </c>
      <c r="CB36" s="19">
        <f t="shared" si="11"/>
        <v>287272.4299999997</v>
      </c>
      <c r="CC36" s="5"/>
      <c r="CD36" s="52"/>
      <c r="CE36" s="52">
        <v>287272</v>
      </c>
      <c r="CF36" s="6"/>
      <c r="CG36" s="26">
        <v>23</v>
      </c>
      <c r="CH36" s="6" t="s">
        <v>220</v>
      </c>
      <c r="CI36" s="6"/>
      <c r="CJ36" s="6"/>
      <c r="CK36" s="13">
        <f>(+AB44)</f>
        <v>21902445.860000003</v>
      </c>
      <c r="CL36" s="5" t="s">
        <v>12</v>
      </c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x14ac:dyDescent="0.2">
      <c r="A37">
        <f t="shared" si="4"/>
        <v>1</v>
      </c>
      <c r="B37" t="s">
        <v>456</v>
      </c>
      <c r="C37" s="19"/>
      <c r="D37" s="20"/>
      <c r="E37" s="21">
        <v>383577</v>
      </c>
      <c r="F37" s="21"/>
      <c r="G37" s="21">
        <v>1568</v>
      </c>
      <c r="H37" s="21"/>
      <c r="I37" s="21"/>
      <c r="J37" s="21"/>
      <c r="K37" s="21"/>
      <c r="L37" s="21"/>
      <c r="M37" s="21">
        <v>40475</v>
      </c>
      <c r="N37" s="19">
        <f t="shared" si="0"/>
        <v>425620</v>
      </c>
      <c r="O37" s="20"/>
      <c r="P37" s="21">
        <v>931024</v>
      </c>
      <c r="Q37" s="21">
        <v>8068</v>
      </c>
      <c r="R37" s="21"/>
      <c r="S37" s="21"/>
      <c r="T37" s="21"/>
      <c r="U37" s="56">
        <f t="shared" si="12"/>
        <v>939092</v>
      </c>
      <c r="V37" s="20"/>
      <c r="W37" s="21"/>
      <c r="X37" s="21"/>
      <c r="Y37" s="21"/>
      <c r="Z37" s="21"/>
      <c r="AA37" s="21"/>
      <c r="AB37" s="19">
        <f t="shared" si="5"/>
        <v>0</v>
      </c>
      <c r="AC37" s="20"/>
      <c r="AD37" s="19">
        <f t="shared" si="1"/>
        <v>1364712</v>
      </c>
      <c r="AE37" s="20"/>
      <c r="AF37" s="21"/>
      <c r="AG37" s="21">
        <v>11337</v>
      </c>
      <c r="AH37" s="21"/>
      <c r="AI37" s="21"/>
      <c r="AJ37" s="19">
        <f t="shared" si="6"/>
        <v>11337</v>
      </c>
      <c r="AK37" s="20"/>
      <c r="AL37" s="21"/>
      <c r="AM37" s="21"/>
      <c r="AN37" s="21"/>
      <c r="AO37" s="21"/>
      <c r="AP37" s="19">
        <f t="shared" si="7"/>
        <v>0</v>
      </c>
      <c r="AQ37" s="20"/>
      <c r="AR37" s="21">
        <v>497248</v>
      </c>
      <c r="AS37" s="21">
        <v>8940</v>
      </c>
      <c r="AT37" s="21">
        <v>770</v>
      </c>
      <c r="AU37" s="21">
        <v>111087</v>
      </c>
      <c r="AV37" s="21"/>
      <c r="AW37" s="21">
        <v>395430</v>
      </c>
      <c r="AX37" s="19">
        <f t="shared" si="8"/>
        <v>1013475</v>
      </c>
      <c r="AY37" s="20"/>
      <c r="AZ37" s="21"/>
      <c r="BA37" s="21"/>
      <c r="BB37" s="21"/>
      <c r="BC37" s="21"/>
      <c r="BD37" s="19">
        <f t="shared" si="9"/>
        <v>0</v>
      </c>
      <c r="BE37" s="20"/>
      <c r="BF37" s="22">
        <v>64761</v>
      </c>
      <c r="BG37" s="20"/>
      <c r="BH37" s="21"/>
      <c r="BI37" s="21">
        <v>2200</v>
      </c>
      <c r="BJ37" s="21"/>
      <c r="BK37" s="21"/>
      <c r="BL37" s="21">
        <v>11219</v>
      </c>
      <c r="BM37" s="21"/>
      <c r="BN37" s="21"/>
      <c r="BO37" s="21"/>
      <c r="BP37" s="21"/>
      <c r="BQ37" s="21">
        <v>1500</v>
      </c>
      <c r="BR37" s="21"/>
      <c r="BS37" s="21"/>
      <c r="BT37" s="19">
        <f t="shared" si="10"/>
        <v>14919</v>
      </c>
      <c r="BU37" s="20" t="s">
        <v>12</v>
      </c>
      <c r="BV37" s="19">
        <f t="shared" si="2"/>
        <v>1104492</v>
      </c>
      <c r="BW37" s="20" t="s">
        <v>12</v>
      </c>
      <c r="BX37" s="19">
        <f t="shared" si="3"/>
        <v>260220</v>
      </c>
      <c r="BY37" s="20" t="s">
        <v>12</v>
      </c>
      <c r="BZ37" s="19"/>
      <c r="CA37" s="20" t="s">
        <v>12</v>
      </c>
      <c r="CB37" s="19">
        <f t="shared" si="11"/>
        <v>260220</v>
      </c>
      <c r="CC37" s="5"/>
      <c r="CD37" s="52"/>
      <c r="CE37" s="52"/>
      <c r="CF37" s="6"/>
      <c r="CG37" s="26"/>
      <c r="CH37" s="6"/>
      <c r="CI37" s="6"/>
      <c r="CJ37" s="6"/>
      <c r="CK37" s="13"/>
      <c r="CL37" s="5" t="s">
        <v>12</v>
      </c>
      <c r="CM37" s="6" t="s">
        <v>222</v>
      </c>
      <c r="CN37" s="6"/>
      <c r="CO37" s="6"/>
      <c r="CP37" s="6"/>
      <c r="CQ37" s="6"/>
      <c r="CR37" s="6"/>
      <c r="CS37" s="6" t="s">
        <v>223</v>
      </c>
      <c r="CT37" s="6"/>
      <c r="CU37" s="6"/>
      <c r="CV37" s="6"/>
    </row>
    <row r="38" spans="1:100" x14ac:dyDescent="0.2">
      <c r="A38">
        <f t="shared" si="4"/>
        <v>1</v>
      </c>
      <c r="B38" t="s">
        <v>374</v>
      </c>
      <c r="C38" s="19">
        <v>562245.17000000004</v>
      </c>
      <c r="D38" s="20"/>
      <c r="E38" s="21">
        <v>474904.54</v>
      </c>
      <c r="F38" s="21">
        <v>1500</v>
      </c>
      <c r="G38" s="21">
        <v>4938</v>
      </c>
      <c r="H38" s="21"/>
      <c r="I38" s="21"/>
      <c r="J38" s="21"/>
      <c r="K38" s="21"/>
      <c r="L38" s="21"/>
      <c r="M38" s="21">
        <v>39257.760000000002</v>
      </c>
      <c r="N38" s="19">
        <f t="shared" si="0"/>
        <v>520600.3</v>
      </c>
      <c r="O38" s="20"/>
      <c r="P38" s="21">
        <v>693350.43</v>
      </c>
      <c r="Q38" s="21"/>
      <c r="R38" s="21">
        <v>18652.82</v>
      </c>
      <c r="S38" s="21">
        <v>283.88</v>
      </c>
      <c r="T38" s="21">
        <v>278.8</v>
      </c>
      <c r="U38" s="56">
        <f t="shared" si="12"/>
        <v>712565.93</v>
      </c>
      <c r="V38" s="20"/>
      <c r="W38" s="21"/>
      <c r="X38" s="21"/>
      <c r="Y38" s="21">
        <v>110691.83</v>
      </c>
      <c r="Z38" s="21"/>
      <c r="AA38" s="21"/>
      <c r="AB38" s="19">
        <f t="shared" si="5"/>
        <v>110691.83</v>
      </c>
      <c r="AC38" s="20"/>
      <c r="AD38" s="19">
        <f t="shared" si="1"/>
        <v>1343858.06</v>
      </c>
      <c r="AE38" s="20"/>
      <c r="AF38" s="21"/>
      <c r="AG38" s="21"/>
      <c r="AH38" s="21"/>
      <c r="AI38" s="21"/>
      <c r="AJ38" s="19">
        <f t="shared" si="6"/>
        <v>0</v>
      </c>
      <c r="AK38" s="20"/>
      <c r="AL38" s="21">
        <v>6483.93</v>
      </c>
      <c r="AM38" s="21">
        <v>8053.66</v>
      </c>
      <c r="AN38" s="21"/>
      <c r="AO38" s="21">
        <v>32389.33</v>
      </c>
      <c r="AP38" s="19">
        <f t="shared" si="7"/>
        <v>46926.92</v>
      </c>
      <c r="AQ38" s="20"/>
      <c r="AR38" s="21">
        <v>223248.44</v>
      </c>
      <c r="AS38" s="21">
        <v>111712.6</v>
      </c>
      <c r="AT38" s="21">
        <v>8220.59</v>
      </c>
      <c r="AU38" s="21"/>
      <c r="AV38" s="21"/>
      <c r="AW38" s="21">
        <v>456171.11</v>
      </c>
      <c r="AX38" s="19">
        <f t="shared" si="8"/>
        <v>799352.74</v>
      </c>
      <c r="AY38" s="20"/>
      <c r="AZ38" s="21">
        <v>38082.18</v>
      </c>
      <c r="BA38" s="21">
        <v>20575.11</v>
      </c>
      <c r="BB38" s="21">
        <v>92634.73</v>
      </c>
      <c r="BC38" s="21">
        <v>1125.47</v>
      </c>
      <c r="BD38" s="19">
        <f t="shared" si="9"/>
        <v>152417.49</v>
      </c>
      <c r="BE38" s="20"/>
      <c r="BF38" s="22">
        <v>64206.25</v>
      </c>
      <c r="BG38" s="20"/>
      <c r="BH38" s="21"/>
      <c r="BI38" s="21"/>
      <c r="BJ38" s="21"/>
      <c r="BK38" s="21"/>
      <c r="BL38" s="21">
        <v>140122.87</v>
      </c>
      <c r="BM38" s="21"/>
      <c r="BN38" s="21"/>
      <c r="BO38" s="21"/>
      <c r="BP38" s="21"/>
      <c r="BQ38" s="21"/>
      <c r="BR38" s="21"/>
      <c r="BS38" s="21">
        <v>72980.19</v>
      </c>
      <c r="BT38" s="19">
        <f t="shared" si="10"/>
        <v>213103.06</v>
      </c>
      <c r="BU38" s="20" t="s">
        <v>12</v>
      </c>
      <c r="BV38" s="19">
        <f t="shared" si="2"/>
        <v>1276006.46</v>
      </c>
      <c r="BW38" s="20" t="s">
        <v>12</v>
      </c>
      <c r="BX38" s="19">
        <f t="shared" si="3"/>
        <v>67851.600000000093</v>
      </c>
      <c r="BY38" s="20" t="s">
        <v>12</v>
      </c>
      <c r="BZ38" s="19"/>
      <c r="CA38" s="20" t="s">
        <v>12</v>
      </c>
      <c r="CB38" s="19">
        <f t="shared" si="11"/>
        <v>630096.77000000014</v>
      </c>
      <c r="CC38" s="5"/>
      <c r="CD38" s="52"/>
      <c r="CE38" s="52">
        <v>630097</v>
      </c>
      <c r="CF38" s="6"/>
      <c r="CG38" s="26"/>
      <c r="CH38" s="6"/>
      <c r="CI38" s="6"/>
      <c r="CJ38" s="6"/>
      <c r="CK38" s="13"/>
      <c r="CL38" s="5" t="s">
        <v>12</v>
      </c>
      <c r="CM38" s="6" t="s">
        <v>225</v>
      </c>
      <c r="CN38" s="6"/>
      <c r="CO38" s="6"/>
      <c r="CP38" s="6"/>
      <c r="CQ38" s="6"/>
      <c r="CR38" s="6"/>
      <c r="CS38" s="6"/>
      <c r="CT38" s="6"/>
      <c r="CU38" s="6"/>
      <c r="CV38" s="6"/>
    </row>
    <row r="39" spans="1:100" x14ac:dyDescent="0.2">
      <c r="A39">
        <f t="shared" si="4"/>
        <v>1</v>
      </c>
      <c r="B39" t="s">
        <v>399</v>
      </c>
      <c r="C39" s="19">
        <v>4907079.12</v>
      </c>
      <c r="D39" s="20"/>
      <c r="E39" s="21"/>
      <c r="F39" s="21"/>
      <c r="G39" s="21">
        <v>12535.79</v>
      </c>
      <c r="H39" s="21"/>
      <c r="I39" s="21"/>
      <c r="J39" s="21"/>
      <c r="K39" s="21"/>
      <c r="L39" s="21"/>
      <c r="M39" s="21">
        <v>394432.34</v>
      </c>
      <c r="N39" s="19">
        <f t="shared" si="0"/>
        <v>406968.13</v>
      </c>
      <c r="O39" s="20"/>
      <c r="P39" s="21">
        <v>1008364.84</v>
      </c>
      <c r="Q39" s="21"/>
      <c r="R39" s="21"/>
      <c r="S39" s="21"/>
      <c r="T39" s="21"/>
      <c r="U39" s="56">
        <f t="shared" si="12"/>
        <v>1008364.84</v>
      </c>
      <c r="V39" s="20"/>
      <c r="W39" s="21">
        <v>1970016.93</v>
      </c>
      <c r="X39" s="21"/>
      <c r="Y39" s="21"/>
      <c r="Z39" s="21"/>
      <c r="AA39" s="21"/>
      <c r="AB39" s="19">
        <f t="shared" si="5"/>
        <v>1970016.93</v>
      </c>
      <c r="AC39" s="20"/>
      <c r="AD39" s="19">
        <f t="shared" si="1"/>
        <v>3385349.9</v>
      </c>
      <c r="AE39" s="20"/>
      <c r="AF39" s="21">
        <v>42317.32</v>
      </c>
      <c r="AG39" s="21"/>
      <c r="AH39" s="21"/>
      <c r="AI39" s="21"/>
      <c r="AJ39" s="19">
        <f t="shared" si="6"/>
        <v>42317.32</v>
      </c>
      <c r="AK39" s="20"/>
      <c r="AL39" s="21">
        <v>968264.2</v>
      </c>
      <c r="AM39" s="21">
        <v>242684.04</v>
      </c>
      <c r="AN39" s="21"/>
      <c r="AO39" s="21">
        <v>11946.92</v>
      </c>
      <c r="AP39" s="19">
        <f t="shared" si="7"/>
        <v>1222895.1599999999</v>
      </c>
      <c r="AQ39" s="20"/>
      <c r="AR39" s="21">
        <v>118411.6</v>
      </c>
      <c r="AS39" s="21">
        <v>29221.53</v>
      </c>
      <c r="AT39" s="21">
        <v>133869.12</v>
      </c>
      <c r="AU39" s="21">
        <v>66173.960000000006</v>
      </c>
      <c r="AV39" s="21"/>
      <c r="AW39" s="21">
        <v>367272.05</v>
      </c>
      <c r="AX39" s="19">
        <f t="shared" si="8"/>
        <v>714948.26</v>
      </c>
      <c r="AY39" s="20"/>
      <c r="AZ39" s="21">
        <v>206348.54</v>
      </c>
      <c r="BA39" s="21">
        <v>82127.02</v>
      </c>
      <c r="BB39" s="21">
        <v>584036.44999999995</v>
      </c>
      <c r="BC39" s="21">
        <v>121852.62</v>
      </c>
      <c r="BD39" s="19">
        <f t="shared" si="9"/>
        <v>994364.63</v>
      </c>
      <c r="BE39" s="20"/>
      <c r="BF39" s="22">
        <v>455427.13</v>
      </c>
      <c r="BG39" s="20"/>
      <c r="BH39" s="21"/>
      <c r="BI39" s="21"/>
      <c r="BJ39" s="21"/>
      <c r="BK39" s="21"/>
      <c r="BL39" s="21">
        <v>65067.040000000001</v>
      </c>
      <c r="BM39" s="21"/>
      <c r="BN39" s="21"/>
      <c r="BO39" s="21"/>
      <c r="BP39" s="21"/>
      <c r="BQ39" s="21"/>
      <c r="BR39" s="21"/>
      <c r="BS39" s="21">
        <v>18832.41</v>
      </c>
      <c r="BT39" s="19">
        <f t="shared" si="10"/>
        <v>83899.45</v>
      </c>
      <c r="BU39" s="20" t="s">
        <v>12</v>
      </c>
      <c r="BV39" s="19">
        <f t="shared" si="2"/>
        <v>3513851.9499999997</v>
      </c>
      <c r="BW39" s="20" t="s">
        <v>12</v>
      </c>
      <c r="BX39" s="19">
        <f t="shared" si="3"/>
        <v>-128502.04999999981</v>
      </c>
      <c r="BY39" s="20" t="s">
        <v>12</v>
      </c>
      <c r="BZ39" s="19"/>
      <c r="CA39" s="20" t="s">
        <v>12</v>
      </c>
      <c r="CB39" s="19">
        <f t="shared" si="11"/>
        <v>4778577.07</v>
      </c>
      <c r="CC39" s="5"/>
      <c r="CD39" s="52">
        <v>1058700</v>
      </c>
      <c r="CE39" s="52">
        <v>3719877</v>
      </c>
      <c r="CF39" s="6"/>
      <c r="CG39" s="26"/>
      <c r="CH39" s="6"/>
      <c r="CI39" s="6"/>
      <c r="CJ39" s="6"/>
      <c r="CK39" s="13"/>
      <c r="CL39" s="5" t="s">
        <v>12</v>
      </c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x14ac:dyDescent="0.2">
      <c r="A40">
        <f t="shared" si="4"/>
        <v>1</v>
      </c>
      <c r="B40" t="s">
        <v>412</v>
      </c>
      <c r="C40" s="19">
        <v>392174</v>
      </c>
      <c r="D40" s="20"/>
      <c r="E40" s="21">
        <v>28664</v>
      </c>
      <c r="F40" s="21"/>
      <c r="G40" s="21"/>
      <c r="H40" s="21"/>
      <c r="I40" s="21"/>
      <c r="J40" s="21"/>
      <c r="K40" s="21"/>
      <c r="L40" s="21"/>
      <c r="M40" s="21">
        <v>226044</v>
      </c>
      <c r="N40" s="19">
        <f t="shared" si="0"/>
        <v>254708</v>
      </c>
      <c r="O40" s="20"/>
      <c r="P40" s="21">
        <v>890578</v>
      </c>
      <c r="Q40" s="21"/>
      <c r="R40" s="21"/>
      <c r="S40" s="21"/>
      <c r="T40" s="21"/>
      <c r="U40" s="56">
        <f t="shared" si="12"/>
        <v>890578</v>
      </c>
      <c r="V40" s="20"/>
      <c r="W40" s="21">
        <v>74714</v>
      </c>
      <c r="X40" s="21"/>
      <c r="Y40" s="21"/>
      <c r="Z40" s="21"/>
      <c r="AA40" s="21">
        <v>12576</v>
      </c>
      <c r="AB40" s="19">
        <f t="shared" si="5"/>
        <v>87290</v>
      </c>
      <c r="AC40" s="20"/>
      <c r="AD40" s="19">
        <f t="shared" si="1"/>
        <v>1232576</v>
      </c>
      <c r="AE40" s="20"/>
      <c r="AF40" s="21"/>
      <c r="AG40" s="21">
        <v>78963</v>
      </c>
      <c r="AH40" s="21"/>
      <c r="AI40" s="21"/>
      <c r="AJ40" s="19">
        <f t="shared" si="6"/>
        <v>78963</v>
      </c>
      <c r="AK40" s="20"/>
      <c r="AL40" s="21">
        <v>126530</v>
      </c>
      <c r="AM40" s="21">
        <v>10003</v>
      </c>
      <c r="AN40" s="21"/>
      <c r="AO40" s="21"/>
      <c r="AP40" s="19">
        <f t="shared" si="7"/>
        <v>136533</v>
      </c>
      <c r="AQ40" s="20"/>
      <c r="AR40" s="21"/>
      <c r="AS40" s="21">
        <v>39481</v>
      </c>
      <c r="AT40" s="21">
        <v>244272</v>
      </c>
      <c r="AU40" s="21">
        <v>76335</v>
      </c>
      <c r="AV40" s="21"/>
      <c r="AW40" s="21">
        <v>17899</v>
      </c>
      <c r="AX40" s="19">
        <f t="shared" si="8"/>
        <v>377987</v>
      </c>
      <c r="AY40" s="20"/>
      <c r="AZ40" s="21"/>
      <c r="BA40" s="21">
        <v>161919</v>
      </c>
      <c r="BB40" s="21">
        <v>182240</v>
      </c>
      <c r="BC40" s="21"/>
      <c r="BD40" s="19">
        <f t="shared" si="9"/>
        <v>344159</v>
      </c>
      <c r="BE40" s="20"/>
      <c r="BF40" s="22">
        <v>66068</v>
      </c>
      <c r="BG40" s="20"/>
      <c r="BH40" s="21"/>
      <c r="BI40" s="21">
        <v>71346</v>
      </c>
      <c r="BJ40" s="21"/>
      <c r="BK40" s="21"/>
      <c r="BL40" s="21">
        <v>9199</v>
      </c>
      <c r="BM40" s="21"/>
      <c r="BN40" s="21"/>
      <c r="BO40" s="21"/>
      <c r="BP40" s="21"/>
      <c r="BQ40" s="21"/>
      <c r="BR40" s="21"/>
      <c r="BS40" s="21"/>
      <c r="BT40" s="19">
        <f t="shared" si="10"/>
        <v>80545</v>
      </c>
      <c r="BU40" s="20" t="s">
        <v>12</v>
      </c>
      <c r="BV40" s="19">
        <f t="shared" si="2"/>
        <v>1084255</v>
      </c>
      <c r="BW40" s="20" t="s">
        <v>12</v>
      </c>
      <c r="BX40" s="19">
        <f t="shared" si="3"/>
        <v>148321</v>
      </c>
      <c r="BY40" s="20" t="s">
        <v>12</v>
      </c>
      <c r="BZ40" s="19"/>
      <c r="CA40" s="20" t="s">
        <v>12</v>
      </c>
      <c r="CB40" s="19">
        <f t="shared" si="11"/>
        <v>540495</v>
      </c>
      <c r="CC40" s="5"/>
      <c r="CD40" s="52">
        <v>255000</v>
      </c>
      <c r="CE40" s="52">
        <v>285495</v>
      </c>
      <c r="CF40" s="6"/>
      <c r="CG40" s="26"/>
      <c r="CH40" s="6"/>
      <c r="CI40" s="6"/>
      <c r="CJ40" s="6"/>
      <c r="CK40" s="13"/>
      <c r="CL40" s="5" t="s">
        <v>12</v>
      </c>
      <c r="CM40" s="6" t="s">
        <v>228</v>
      </c>
      <c r="CN40" s="6"/>
      <c r="CO40" s="6"/>
      <c r="CP40" s="6"/>
      <c r="CQ40" s="6"/>
      <c r="CR40" s="6"/>
      <c r="CS40" s="6"/>
      <c r="CT40" s="6"/>
      <c r="CU40" s="6"/>
      <c r="CV40" s="6"/>
    </row>
    <row r="41" spans="1:100" x14ac:dyDescent="0.2">
      <c r="A41">
        <f t="shared" si="4"/>
        <v>1</v>
      </c>
      <c r="B41" t="s">
        <v>457</v>
      </c>
      <c r="C41" s="19">
        <v>2288557.7200000002</v>
      </c>
      <c r="D41" s="20"/>
      <c r="E41" s="21"/>
      <c r="F41" s="21">
        <v>11550</v>
      </c>
      <c r="G41" s="21">
        <v>51308.67</v>
      </c>
      <c r="H41" s="21"/>
      <c r="I41" s="21"/>
      <c r="J41" s="21"/>
      <c r="K41" s="21"/>
      <c r="L41" s="21"/>
      <c r="M41" s="21">
        <v>277993.7</v>
      </c>
      <c r="N41" s="19">
        <f t="shared" si="0"/>
        <v>340852.37</v>
      </c>
      <c r="O41" s="20"/>
      <c r="P41" s="21">
        <v>1592067.88</v>
      </c>
      <c r="Q41" s="21"/>
      <c r="R41" s="21"/>
      <c r="S41" s="21"/>
      <c r="T41" s="21">
        <v>138941.17000000001</v>
      </c>
      <c r="U41" s="56">
        <f t="shared" si="12"/>
        <v>1731009.0499999998</v>
      </c>
      <c r="V41" s="20"/>
      <c r="W41" s="21">
        <v>1371729.63</v>
      </c>
      <c r="X41" s="21"/>
      <c r="Y41" s="21"/>
      <c r="Z41" s="21"/>
      <c r="AA41" s="21">
        <v>479169.9</v>
      </c>
      <c r="AB41" s="19">
        <f t="shared" si="5"/>
        <v>1850899.5299999998</v>
      </c>
      <c r="AC41" s="20"/>
      <c r="AD41" s="19">
        <f t="shared" si="1"/>
        <v>3922760.9499999997</v>
      </c>
      <c r="AE41" s="20"/>
      <c r="AF41" s="21"/>
      <c r="AG41" s="21">
        <v>20148.45</v>
      </c>
      <c r="AH41" s="21"/>
      <c r="AI41" s="21"/>
      <c r="AJ41" s="19">
        <f t="shared" si="6"/>
        <v>20148.45</v>
      </c>
      <c r="AK41" s="20"/>
      <c r="AL41" s="21">
        <v>1107583.83</v>
      </c>
      <c r="AM41" s="21"/>
      <c r="AN41" s="21"/>
      <c r="AO41" s="21"/>
      <c r="AP41" s="19">
        <f t="shared" si="7"/>
        <v>1107583.83</v>
      </c>
      <c r="AQ41" s="20"/>
      <c r="AR41" s="21"/>
      <c r="AS41" s="21"/>
      <c r="AT41" s="21">
        <v>398762.51</v>
      </c>
      <c r="AU41" s="21">
        <v>425259.96</v>
      </c>
      <c r="AV41" s="21"/>
      <c r="AW41" s="21"/>
      <c r="AX41" s="19">
        <f t="shared" si="8"/>
        <v>824022.47</v>
      </c>
      <c r="AY41" s="20"/>
      <c r="AZ41" s="21">
        <v>308681.49</v>
      </c>
      <c r="BA41" s="21">
        <v>418675.73</v>
      </c>
      <c r="BB41" s="21">
        <v>272561.69</v>
      </c>
      <c r="BC41" s="21"/>
      <c r="BD41" s="19">
        <f t="shared" si="9"/>
        <v>999918.90999999992</v>
      </c>
      <c r="BE41" s="20"/>
      <c r="BF41" s="22">
        <v>202997.18</v>
      </c>
      <c r="BG41" s="20"/>
      <c r="BH41" s="21">
        <v>172</v>
      </c>
      <c r="BI41" s="21">
        <v>7211</v>
      </c>
      <c r="BJ41" s="21"/>
      <c r="BK41" s="21">
        <v>99384.54</v>
      </c>
      <c r="BL41" s="21">
        <v>19716.3</v>
      </c>
      <c r="BM41" s="21"/>
      <c r="BN41" s="21"/>
      <c r="BO41" s="21"/>
      <c r="BP41" s="21"/>
      <c r="BQ41" s="21"/>
      <c r="BR41" s="21"/>
      <c r="BS41" s="21"/>
      <c r="BT41" s="19">
        <f t="shared" si="10"/>
        <v>126483.84</v>
      </c>
      <c r="BU41" s="20" t="s">
        <v>12</v>
      </c>
      <c r="BV41" s="19">
        <f t="shared" si="2"/>
        <v>3281154.68</v>
      </c>
      <c r="BW41" s="20" t="s">
        <v>12</v>
      </c>
      <c r="BX41" s="19">
        <f t="shared" si="3"/>
        <v>641606.26999999955</v>
      </c>
      <c r="BY41" s="20" t="s">
        <v>12</v>
      </c>
      <c r="BZ41" s="19"/>
      <c r="CA41" s="20" t="s">
        <v>12</v>
      </c>
      <c r="CB41" s="19">
        <f t="shared" si="11"/>
        <v>2930163.9899999998</v>
      </c>
      <c r="CC41" s="5"/>
      <c r="CD41" s="52">
        <v>2109875.9900000002</v>
      </c>
      <c r="CE41" s="52">
        <v>820288</v>
      </c>
      <c r="CF41" s="6"/>
      <c r="CG41" s="39">
        <v>24</v>
      </c>
      <c r="CH41" s="40" t="s">
        <v>230</v>
      </c>
      <c r="CI41" s="34"/>
      <c r="CJ41" s="34"/>
      <c r="CK41" s="41">
        <f>(+AD44)</f>
        <v>88562960.760000005</v>
      </c>
      <c r="CL41" s="5" t="s">
        <v>12</v>
      </c>
      <c r="CM41" t="s">
        <v>231</v>
      </c>
      <c r="CO41" s="3">
        <f>(+CK31)</f>
        <v>15992584.770000003</v>
      </c>
      <c r="CP41" s="6"/>
      <c r="CQ41" s="6"/>
      <c r="CR41" s="6"/>
      <c r="CS41" s="6"/>
      <c r="CT41" s="6"/>
      <c r="CU41" s="6"/>
      <c r="CV41" s="6"/>
    </row>
    <row r="42" spans="1:100" x14ac:dyDescent="0.2">
      <c r="A42">
        <f t="shared" si="4"/>
        <v>1</v>
      </c>
      <c r="B42" t="s">
        <v>458</v>
      </c>
      <c r="C42" s="19">
        <v>1694951.25</v>
      </c>
      <c r="D42" s="20"/>
      <c r="E42" s="21">
        <v>715995.23</v>
      </c>
      <c r="F42" s="21">
        <v>3316.79</v>
      </c>
      <c r="G42" s="21">
        <v>4302.4399999999996</v>
      </c>
      <c r="H42" s="21"/>
      <c r="I42" s="21"/>
      <c r="J42" s="21"/>
      <c r="K42" s="21"/>
      <c r="L42" s="21"/>
      <c r="M42" s="21">
        <v>21144.74</v>
      </c>
      <c r="N42" s="19">
        <f t="shared" si="0"/>
        <v>744759.2</v>
      </c>
      <c r="O42" s="20"/>
      <c r="P42" s="21">
        <v>1010032.19</v>
      </c>
      <c r="Q42" s="21">
        <v>44721.25</v>
      </c>
      <c r="R42" s="21"/>
      <c r="S42" s="21">
        <v>756.1</v>
      </c>
      <c r="T42" s="21"/>
      <c r="U42" s="56">
        <f t="shared" si="12"/>
        <v>1055509.54</v>
      </c>
      <c r="V42" s="20"/>
      <c r="W42" s="21">
        <v>161094.04999999999</v>
      </c>
      <c r="X42" s="21"/>
      <c r="Y42" s="21"/>
      <c r="Z42" s="21"/>
      <c r="AA42" s="21">
        <v>76817.960000000006</v>
      </c>
      <c r="AB42" s="19">
        <f t="shared" si="5"/>
        <v>237912.01</v>
      </c>
      <c r="AC42" s="20"/>
      <c r="AD42" s="19">
        <f t="shared" si="1"/>
        <v>2038180.75</v>
      </c>
      <c r="AE42" s="20"/>
      <c r="AF42" s="21"/>
      <c r="AG42" s="21"/>
      <c r="AH42" s="21"/>
      <c r="AI42" s="21"/>
      <c r="AJ42" s="19">
        <f t="shared" si="6"/>
        <v>0</v>
      </c>
      <c r="AK42" s="20"/>
      <c r="AL42" s="21">
        <v>235809.41</v>
      </c>
      <c r="AM42" s="21">
        <v>33965.75</v>
      </c>
      <c r="AN42" s="21"/>
      <c r="AO42" s="21">
        <v>40688.769999999997</v>
      </c>
      <c r="AP42" s="19">
        <f t="shared" si="7"/>
        <v>310463.93000000005</v>
      </c>
      <c r="AQ42" s="20"/>
      <c r="AR42" s="21">
        <v>146567.73000000001</v>
      </c>
      <c r="AS42" s="21">
        <v>116206.88</v>
      </c>
      <c r="AT42" s="21">
        <v>20000</v>
      </c>
      <c r="AU42" s="21">
        <v>40000</v>
      </c>
      <c r="AV42" s="21">
        <v>44056.53</v>
      </c>
      <c r="AW42" s="21">
        <v>40015.86</v>
      </c>
      <c r="AX42" s="19">
        <f t="shared" si="8"/>
        <v>406847</v>
      </c>
      <c r="AY42" s="20"/>
      <c r="AZ42" s="21">
        <v>35745.96</v>
      </c>
      <c r="BA42" s="21">
        <v>32834.53</v>
      </c>
      <c r="BB42" s="21">
        <v>95002.29</v>
      </c>
      <c r="BC42" s="21">
        <v>705456.72</v>
      </c>
      <c r="BD42" s="19">
        <f t="shared" si="9"/>
        <v>869039.5</v>
      </c>
      <c r="BE42" s="20"/>
      <c r="BF42" s="22">
        <v>1375.8</v>
      </c>
      <c r="BG42" s="20"/>
      <c r="BH42" s="21">
        <v>265000</v>
      </c>
      <c r="BI42" s="21">
        <v>1500</v>
      </c>
      <c r="BJ42" s="21">
        <v>6206.6</v>
      </c>
      <c r="BK42" s="21">
        <v>1853</v>
      </c>
      <c r="BL42" s="21">
        <v>15972.5</v>
      </c>
      <c r="BM42" s="21"/>
      <c r="BN42" s="21"/>
      <c r="BO42" s="21"/>
      <c r="BP42" s="21"/>
      <c r="BQ42" s="21"/>
      <c r="BR42" s="21"/>
      <c r="BS42" s="21">
        <v>6708.24</v>
      </c>
      <c r="BT42" s="19">
        <f t="shared" si="10"/>
        <v>297240.33999999997</v>
      </c>
      <c r="BU42" s="20" t="s">
        <v>12</v>
      </c>
      <c r="BV42" s="19">
        <f t="shared" si="2"/>
        <v>1884966.5699999998</v>
      </c>
      <c r="BW42" s="20" t="s">
        <v>12</v>
      </c>
      <c r="BX42" s="19">
        <f t="shared" si="3"/>
        <v>153214.18000000017</v>
      </c>
      <c r="BY42" s="20" t="s">
        <v>12</v>
      </c>
      <c r="BZ42" s="19"/>
      <c r="CA42" s="20" t="s">
        <v>12</v>
      </c>
      <c r="CB42" s="19">
        <f t="shared" si="11"/>
        <v>1848165.4300000002</v>
      </c>
      <c r="CC42" s="5"/>
      <c r="CD42" s="52">
        <v>1060000</v>
      </c>
      <c r="CE42" s="52">
        <v>788165.43</v>
      </c>
      <c r="CF42" s="6"/>
      <c r="CG42" s="26"/>
      <c r="CH42" s="6"/>
      <c r="CI42" s="6"/>
      <c r="CJ42" s="6"/>
      <c r="CK42" s="13"/>
      <c r="CL42" s="5" t="s">
        <v>12</v>
      </c>
      <c r="CM42" t="s">
        <v>233</v>
      </c>
      <c r="CO42" s="3">
        <f>(+CK32)</f>
        <v>35250</v>
      </c>
      <c r="CP42" s="6"/>
      <c r="CQ42" s="6"/>
      <c r="CR42" s="6"/>
      <c r="CS42" s="6"/>
      <c r="CT42" s="6"/>
      <c r="CU42" s="6"/>
      <c r="CV42" s="6"/>
    </row>
    <row r="43" spans="1:100" ht="13.5" thickBot="1" x14ac:dyDescent="0.25">
      <c r="C43" s="2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2"/>
      <c r="Q43" s="2"/>
      <c r="R43" s="2"/>
      <c r="S43" s="2"/>
      <c r="T43" s="2"/>
      <c r="U43" s="2"/>
      <c r="V43" s="1"/>
      <c r="W43" s="2"/>
      <c r="X43" s="2"/>
      <c r="Y43" s="2"/>
      <c r="Z43" s="2"/>
      <c r="AA43" s="2"/>
      <c r="AB43" s="2"/>
      <c r="AC43" s="1"/>
      <c r="AD43" s="2"/>
      <c r="AE43" s="1"/>
      <c r="AF43" s="2"/>
      <c r="AG43" s="2"/>
      <c r="AH43" s="2"/>
      <c r="AI43" s="2"/>
      <c r="AJ43" s="2"/>
      <c r="AK43" s="1"/>
      <c r="AL43" s="2"/>
      <c r="AM43" s="2"/>
      <c r="AN43" s="2"/>
      <c r="AO43" s="2"/>
      <c r="AP43" s="2"/>
      <c r="AQ43" s="1"/>
      <c r="AR43" s="2"/>
      <c r="AS43" s="2"/>
      <c r="AT43" s="2"/>
      <c r="AU43" s="2"/>
      <c r="AV43" s="2"/>
      <c r="AW43" s="2"/>
      <c r="AX43" s="2"/>
      <c r="AY43" s="1"/>
      <c r="AZ43" s="2"/>
      <c r="BA43" s="2"/>
      <c r="BB43" s="2"/>
      <c r="BC43" s="2"/>
      <c r="BD43" s="2"/>
      <c r="BE43" s="1"/>
      <c r="BF43" s="58"/>
      <c r="BG43" s="1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1"/>
      <c r="BV43" s="2"/>
      <c r="BW43" s="1"/>
      <c r="BX43" s="2"/>
      <c r="BY43" s="20" t="s">
        <v>12</v>
      </c>
      <c r="BZ43" s="19"/>
      <c r="CA43" s="1"/>
      <c r="CB43" s="57"/>
      <c r="CC43" s="59"/>
      <c r="CD43" s="67"/>
      <c r="CE43" s="67"/>
      <c r="CF43" s="6"/>
      <c r="CG43" s="42"/>
      <c r="CH43" s="6" t="s">
        <v>235</v>
      </c>
      <c r="CI43" s="6"/>
      <c r="CJ43" s="6"/>
      <c r="CK43" s="13"/>
      <c r="CL43" s="5" t="s">
        <v>12</v>
      </c>
      <c r="CM43" t="s">
        <v>236</v>
      </c>
      <c r="CO43" s="3">
        <f>(+CK33)</f>
        <v>401341.37000000005</v>
      </c>
      <c r="CP43" s="6"/>
      <c r="CQ43" s="6"/>
      <c r="CR43" s="6"/>
      <c r="CS43" s="6"/>
      <c r="CT43" s="6"/>
      <c r="CU43" s="6"/>
      <c r="CV43" s="6"/>
    </row>
    <row r="44" spans="1:100" ht="13.5" thickTop="1" x14ac:dyDescent="0.2">
      <c r="B44" t="s">
        <v>428</v>
      </c>
      <c r="C44" s="30">
        <f>(SUM(C10:C42))</f>
        <v>37658920.239999995</v>
      </c>
      <c r="D44" s="30">
        <f t="shared" ref="D44:N44" si="13">(SUM(D10:D42))</f>
        <v>0</v>
      </c>
      <c r="E44" s="30">
        <f t="shared" si="13"/>
        <v>16320667.700000003</v>
      </c>
      <c r="F44" s="30">
        <f t="shared" si="13"/>
        <v>270072.19</v>
      </c>
      <c r="G44" s="30">
        <f t="shared" si="13"/>
        <v>291151.27</v>
      </c>
      <c r="H44" s="30">
        <f t="shared" si="13"/>
        <v>4741261.7699999996</v>
      </c>
      <c r="I44" s="30">
        <f t="shared" si="13"/>
        <v>0</v>
      </c>
      <c r="J44" s="30">
        <f t="shared" si="13"/>
        <v>0</v>
      </c>
      <c r="K44" s="30">
        <f t="shared" si="13"/>
        <v>1525</v>
      </c>
      <c r="L44" s="30">
        <f t="shared" si="13"/>
        <v>0</v>
      </c>
      <c r="M44" s="30">
        <f t="shared" si="13"/>
        <v>3485739.92</v>
      </c>
      <c r="N44" s="30">
        <f t="shared" si="13"/>
        <v>25110417.850000001</v>
      </c>
      <c r="O44" s="20"/>
      <c r="P44" s="30">
        <f t="shared" ref="P44:U44" si="14">(SUM(P10:P42))</f>
        <v>39298981.32</v>
      </c>
      <c r="Q44" s="30">
        <f t="shared" si="14"/>
        <v>481251.96</v>
      </c>
      <c r="R44" s="30">
        <f t="shared" si="14"/>
        <v>504877.50000000006</v>
      </c>
      <c r="S44" s="30">
        <f t="shared" si="14"/>
        <v>313575.40999999997</v>
      </c>
      <c r="T44" s="30">
        <f t="shared" si="14"/>
        <v>951410.8600000001</v>
      </c>
      <c r="U44" s="30">
        <f t="shared" si="14"/>
        <v>41550097.050000004</v>
      </c>
      <c r="V44" s="20" t="s">
        <v>84</v>
      </c>
      <c r="W44" s="30">
        <f t="shared" ref="W44:CE44" si="15">(SUM(W10:W42))</f>
        <v>15992584.770000003</v>
      </c>
      <c r="X44" s="30">
        <f t="shared" si="15"/>
        <v>35250</v>
      </c>
      <c r="Y44" s="30">
        <f t="shared" si="15"/>
        <v>401341.37000000005</v>
      </c>
      <c r="Z44" s="30">
        <f t="shared" si="15"/>
        <v>0</v>
      </c>
      <c r="AA44" s="30">
        <f t="shared" si="15"/>
        <v>5473269.7199999997</v>
      </c>
      <c r="AB44" s="30">
        <f t="shared" si="15"/>
        <v>21902445.860000003</v>
      </c>
      <c r="AC44" s="30"/>
      <c r="AD44" s="30">
        <f t="shared" si="15"/>
        <v>88562960.760000005</v>
      </c>
      <c r="AE44" s="20"/>
      <c r="AF44" s="30">
        <f t="shared" si="15"/>
        <v>540501.31999999995</v>
      </c>
      <c r="AG44" s="30">
        <f t="shared" si="15"/>
        <v>752530.45</v>
      </c>
      <c r="AH44" s="30">
        <f t="shared" si="15"/>
        <v>0</v>
      </c>
      <c r="AI44" s="30">
        <f t="shared" si="15"/>
        <v>792664.90999999992</v>
      </c>
      <c r="AJ44" s="30">
        <f t="shared" si="15"/>
        <v>2085696.68</v>
      </c>
      <c r="AK44" s="20" t="s">
        <v>84</v>
      </c>
      <c r="AL44" s="30">
        <f t="shared" si="15"/>
        <v>10740758.789999999</v>
      </c>
      <c r="AM44" s="30">
        <f t="shared" si="15"/>
        <v>2256971.87</v>
      </c>
      <c r="AN44" s="30">
        <f t="shared" si="15"/>
        <v>121140.34</v>
      </c>
      <c r="AO44" s="30">
        <f t="shared" si="15"/>
        <v>1801772.0100000002</v>
      </c>
      <c r="AP44" s="30">
        <f t="shared" si="15"/>
        <v>14920643.010000002</v>
      </c>
      <c r="AQ44" s="20" t="s">
        <v>84</v>
      </c>
      <c r="AR44" s="30">
        <f t="shared" si="15"/>
        <v>9355764.3000000007</v>
      </c>
      <c r="AS44" s="30">
        <f t="shared" si="15"/>
        <v>2286910.5899999994</v>
      </c>
      <c r="AT44" s="30">
        <f t="shared" si="15"/>
        <v>5817336.04</v>
      </c>
      <c r="AU44" s="30">
        <f t="shared" si="15"/>
        <v>6473046.959999999</v>
      </c>
      <c r="AV44" s="30">
        <f t="shared" si="15"/>
        <v>360171.53</v>
      </c>
      <c r="AW44" s="30">
        <f t="shared" si="15"/>
        <v>9125788.4500000011</v>
      </c>
      <c r="AX44" s="30">
        <f t="shared" si="15"/>
        <v>33419017.869999997</v>
      </c>
      <c r="AY44" s="20"/>
      <c r="AZ44" s="30">
        <f t="shared" si="15"/>
        <v>4737584.1400000006</v>
      </c>
      <c r="BA44" s="30">
        <f t="shared" si="15"/>
        <v>3198133.7199999993</v>
      </c>
      <c r="BB44" s="30">
        <f t="shared" si="15"/>
        <v>7885627.2400000012</v>
      </c>
      <c r="BC44" s="30">
        <f t="shared" si="15"/>
        <v>1456446.8199999998</v>
      </c>
      <c r="BD44" s="30">
        <f t="shared" si="15"/>
        <v>17277791.920000002</v>
      </c>
      <c r="BE44" s="20"/>
      <c r="BF44" s="30">
        <f t="shared" si="15"/>
        <v>7189782.2799999984</v>
      </c>
      <c r="BG44" s="20"/>
      <c r="BH44" s="30">
        <f t="shared" si="15"/>
        <v>421736</v>
      </c>
      <c r="BI44" s="30">
        <f t="shared" si="15"/>
        <v>108126.95999999999</v>
      </c>
      <c r="BJ44" s="30">
        <f t="shared" si="15"/>
        <v>26935.040000000001</v>
      </c>
      <c r="BK44" s="30">
        <f t="shared" si="15"/>
        <v>137067.10999999999</v>
      </c>
      <c r="BL44" s="30">
        <f t="shared" si="15"/>
        <v>1468642.4200000002</v>
      </c>
      <c r="BM44" s="30">
        <f t="shared" si="15"/>
        <v>0</v>
      </c>
      <c r="BN44" s="30">
        <f t="shared" si="15"/>
        <v>0</v>
      </c>
      <c r="BO44" s="30">
        <f t="shared" si="15"/>
        <v>0</v>
      </c>
      <c r="BP44" s="30">
        <f t="shared" si="15"/>
        <v>0</v>
      </c>
      <c r="BQ44" s="30">
        <f t="shared" si="15"/>
        <v>2201405.7799999998</v>
      </c>
      <c r="BR44" s="30">
        <f t="shared" si="15"/>
        <v>439761</v>
      </c>
      <c r="BS44" s="30">
        <f t="shared" si="15"/>
        <v>1218566.48</v>
      </c>
      <c r="BT44" s="30">
        <f t="shared" si="15"/>
        <v>6022240.7899999982</v>
      </c>
      <c r="BU44" s="20" t="s">
        <v>84</v>
      </c>
      <c r="BV44" s="30">
        <f t="shared" si="15"/>
        <v>80915172.549999997</v>
      </c>
      <c r="BW44" s="20" t="s">
        <v>12</v>
      </c>
      <c r="BX44" s="30">
        <f t="shared" si="15"/>
        <v>7647788.2100000009</v>
      </c>
      <c r="BY44" s="20" t="s">
        <v>12</v>
      </c>
      <c r="BZ44" s="30">
        <f>SUM(BZ10:BZ42)</f>
        <v>-136207.48000000001</v>
      </c>
      <c r="CA44" s="20" t="s">
        <v>12</v>
      </c>
      <c r="CB44" s="30">
        <f t="shared" si="15"/>
        <v>45170500.970000006</v>
      </c>
      <c r="CC44" s="5"/>
      <c r="CD44" s="30">
        <f t="shared" si="15"/>
        <v>26514169.18</v>
      </c>
      <c r="CE44" s="30">
        <f t="shared" si="15"/>
        <v>16338260.52</v>
      </c>
      <c r="CF44" s="6"/>
      <c r="CG44" s="26">
        <v>48</v>
      </c>
      <c r="CH44" s="37" t="s">
        <v>8</v>
      </c>
      <c r="CI44" s="6"/>
      <c r="CJ44" s="6"/>
      <c r="CK44" s="13">
        <f>(+BF$44)</f>
        <v>7189782.2799999984</v>
      </c>
      <c r="CL44" s="5" t="s">
        <v>12</v>
      </c>
      <c r="CM44" t="s">
        <v>238</v>
      </c>
      <c r="CO44" s="3">
        <f>(+CK34)</f>
        <v>0</v>
      </c>
      <c r="CP44" s="6"/>
      <c r="CQ44" s="6"/>
      <c r="CR44" s="6"/>
      <c r="CS44" s="6"/>
      <c r="CT44" s="6"/>
      <c r="CU44" s="6"/>
      <c r="CV44" s="6"/>
    </row>
    <row r="45" spans="1:100" x14ac:dyDescent="0.2">
      <c r="CF45" s="6"/>
      <c r="CG45" s="42"/>
      <c r="CH45" s="37" t="s">
        <v>240</v>
      </c>
      <c r="CI45" s="6"/>
      <c r="CJ45" s="6"/>
      <c r="CK45" s="13"/>
      <c r="CL45" s="5" t="s">
        <v>12</v>
      </c>
      <c r="CM45" t="s">
        <v>241</v>
      </c>
      <c r="CO45" s="3">
        <f>(+CK35)</f>
        <v>5473269.7199999997</v>
      </c>
      <c r="CP45" s="6"/>
      <c r="CQ45" s="6"/>
      <c r="CR45" s="6"/>
      <c r="CS45" s="6"/>
      <c r="CT45" s="6"/>
      <c r="CU45" s="6"/>
      <c r="CV45" s="6"/>
    </row>
    <row r="46" spans="1:100" x14ac:dyDescent="0.2">
      <c r="CF46" s="6"/>
      <c r="CG46" s="26" t="s">
        <v>538</v>
      </c>
      <c r="CH46" s="6" t="s">
        <v>244</v>
      </c>
      <c r="CI46" s="6"/>
      <c r="CJ46" s="6"/>
      <c r="CK46" s="13">
        <f>(+AF44+AL44)</f>
        <v>11281260.109999999</v>
      </c>
      <c r="CL46" s="5" t="s">
        <v>12</v>
      </c>
      <c r="CM46" s="6" t="s">
        <v>222</v>
      </c>
      <c r="CN46" s="6"/>
      <c r="CO46" s="6"/>
      <c r="CP46" s="6"/>
      <c r="CQ46" s="6"/>
      <c r="CR46" s="6"/>
      <c r="CS46" s="6" t="s">
        <v>223</v>
      </c>
      <c r="CT46" s="6"/>
      <c r="CU46" s="6"/>
      <c r="CV46" s="6"/>
    </row>
    <row r="47" spans="1:100" x14ac:dyDescent="0.2">
      <c r="CF47" s="6"/>
      <c r="CG47" s="26" t="s">
        <v>243</v>
      </c>
      <c r="CH47" s="6" t="s">
        <v>247</v>
      </c>
      <c r="CI47" s="6"/>
      <c r="CJ47" s="6"/>
      <c r="CK47" s="13">
        <f>(+AG44+AM44)</f>
        <v>3009502.3200000003</v>
      </c>
      <c r="CL47" s="5" t="s">
        <v>12</v>
      </c>
      <c r="CM47" s="6" t="s">
        <v>248</v>
      </c>
      <c r="CN47" s="6"/>
      <c r="CO47" s="6"/>
      <c r="CP47" s="6"/>
      <c r="CQ47" s="6"/>
      <c r="CR47" s="6"/>
      <c r="CS47" s="6"/>
      <c r="CT47" s="6"/>
      <c r="CU47" s="6"/>
      <c r="CV47" s="6"/>
    </row>
    <row r="48" spans="1:100" x14ac:dyDescent="0.2">
      <c r="CF48" s="6"/>
      <c r="CG48" s="26" t="s">
        <v>246</v>
      </c>
      <c r="CH48" s="6" t="s">
        <v>251</v>
      </c>
      <c r="CI48" s="6"/>
      <c r="CJ48" s="6"/>
      <c r="CK48" s="13">
        <f>(+AH44+AN44)</f>
        <v>121140.34</v>
      </c>
      <c r="CL48" s="5" t="s">
        <v>12</v>
      </c>
      <c r="CM48" s="6" t="s">
        <v>252</v>
      </c>
      <c r="CN48" s="6"/>
      <c r="CO48" s="6"/>
      <c r="CP48" s="6"/>
      <c r="CQ48" s="6"/>
      <c r="CR48" s="6"/>
      <c r="CS48" s="6"/>
      <c r="CT48" s="6"/>
      <c r="CU48" s="6"/>
      <c r="CV48" s="6"/>
    </row>
    <row r="49" spans="84:100" x14ac:dyDescent="0.2">
      <c r="CF49" s="6"/>
      <c r="CG49" s="26" t="s">
        <v>250</v>
      </c>
      <c r="CH49" s="6" t="s">
        <v>255</v>
      </c>
      <c r="CI49" s="6"/>
      <c r="CJ49" s="6"/>
      <c r="CK49" s="13">
        <f>(+AI44+AO44)</f>
        <v>2594436.92</v>
      </c>
      <c r="CL49" s="5" t="s">
        <v>12</v>
      </c>
      <c r="CM49" s="6" t="s">
        <v>222</v>
      </c>
      <c r="CN49" s="6"/>
      <c r="CO49" s="6"/>
      <c r="CP49" s="6"/>
      <c r="CQ49" s="6"/>
      <c r="CR49" s="6"/>
      <c r="CS49" s="6" t="s">
        <v>223</v>
      </c>
      <c r="CT49" s="6"/>
      <c r="CU49" s="6"/>
      <c r="CV49" s="6"/>
    </row>
    <row r="50" spans="84:100" x14ac:dyDescent="0.2">
      <c r="CF50" s="6"/>
      <c r="CG50" s="26" t="s">
        <v>254</v>
      </c>
      <c r="CH50" s="6" t="s">
        <v>257</v>
      </c>
      <c r="CI50" s="6"/>
      <c r="CJ50" s="6"/>
      <c r="CK50" s="13">
        <f>(+AJ44+AP44)</f>
        <v>17006339.690000001</v>
      </c>
      <c r="CL50" s="5" t="s">
        <v>12</v>
      </c>
      <c r="CM50" s="6" t="s">
        <v>258</v>
      </c>
      <c r="CN50" s="6"/>
      <c r="CO50" s="6"/>
      <c r="CP50" s="6"/>
      <c r="CQ50" s="6"/>
      <c r="CR50" s="6"/>
      <c r="CS50" s="6"/>
      <c r="CT50" s="6"/>
      <c r="CU50" s="6"/>
      <c r="CV50" s="6"/>
    </row>
    <row r="51" spans="84:100" x14ac:dyDescent="0.2">
      <c r="CF51" s="6"/>
      <c r="CG51" s="42"/>
      <c r="CH51" s="37" t="s">
        <v>6</v>
      </c>
      <c r="CI51" s="6"/>
      <c r="CJ51" s="6"/>
      <c r="CK51" s="13"/>
      <c r="CL51" s="5" t="s">
        <v>12</v>
      </c>
      <c r="CM51" s="6" t="s">
        <v>260</v>
      </c>
      <c r="CN51" s="6"/>
      <c r="CO51" s="6"/>
      <c r="CP51" s="6"/>
      <c r="CQ51" s="6"/>
      <c r="CR51" s="6"/>
      <c r="CS51" s="6"/>
      <c r="CT51" s="6"/>
      <c r="CU51" s="6"/>
      <c r="CV51" s="6"/>
    </row>
    <row r="52" spans="84:100" x14ac:dyDescent="0.2">
      <c r="CF52" s="6"/>
      <c r="CG52" s="26">
        <v>35</v>
      </c>
      <c r="CH52" s="6" t="s">
        <v>262</v>
      </c>
      <c r="CI52" s="6"/>
      <c r="CJ52" s="6"/>
      <c r="CK52" s="13">
        <f>+AR44</f>
        <v>9355764.3000000007</v>
      </c>
      <c r="CL52" s="5" t="s">
        <v>12</v>
      </c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84:100" x14ac:dyDescent="0.2">
      <c r="CF53" s="6"/>
      <c r="CG53" s="26">
        <v>36</v>
      </c>
      <c r="CH53" s="6" t="s">
        <v>264</v>
      </c>
      <c r="CI53" s="6"/>
      <c r="CJ53" s="6"/>
      <c r="CK53" s="13">
        <f>+AS44</f>
        <v>2286910.5899999994</v>
      </c>
      <c r="CL53" s="5" t="s">
        <v>12</v>
      </c>
      <c r="CM53" s="6" t="s">
        <v>222</v>
      </c>
      <c r="CN53" s="6"/>
      <c r="CO53" s="6"/>
      <c r="CP53" s="6"/>
      <c r="CQ53" s="6"/>
      <c r="CR53" s="6"/>
      <c r="CS53" s="6" t="s">
        <v>223</v>
      </c>
      <c r="CT53" s="6"/>
      <c r="CU53" s="6"/>
      <c r="CV53" s="6"/>
    </row>
    <row r="54" spans="84:100" x14ac:dyDescent="0.2">
      <c r="CF54" s="6"/>
      <c r="CG54" s="26">
        <v>37</v>
      </c>
      <c r="CH54" s="6" t="s">
        <v>266</v>
      </c>
      <c r="CI54" s="6"/>
      <c r="CJ54" s="6"/>
      <c r="CK54" s="13">
        <f>+AT44</f>
        <v>5817336.04</v>
      </c>
      <c r="CL54" s="5" t="s">
        <v>12</v>
      </c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84:100" x14ac:dyDescent="0.2">
      <c r="CF55" s="6"/>
      <c r="CG55" s="26">
        <v>38</v>
      </c>
      <c r="CH55" s="6" t="s">
        <v>268</v>
      </c>
      <c r="CI55" s="6"/>
      <c r="CJ55" s="6"/>
      <c r="CK55" s="13">
        <f>+AU44</f>
        <v>6473046.959999999</v>
      </c>
      <c r="CL55" s="5" t="s">
        <v>12</v>
      </c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84:100" x14ac:dyDescent="0.2">
      <c r="CF56" s="6"/>
      <c r="CG56" s="26">
        <v>39</v>
      </c>
      <c r="CH56" s="6" t="s">
        <v>251</v>
      </c>
      <c r="CI56" s="6"/>
      <c r="CJ56" s="6"/>
      <c r="CK56" s="13">
        <f>+AV44</f>
        <v>360171.53</v>
      </c>
      <c r="CL56" s="5" t="s">
        <v>12</v>
      </c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84:100" x14ac:dyDescent="0.2">
      <c r="CF57" s="6"/>
      <c r="CG57" s="26">
        <v>40</v>
      </c>
      <c r="CH57" s="6" t="s">
        <v>271</v>
      </c>
      <c r="CI57" s="6"/>
      <c r="CJ57" s="6"/>
      <c r="CK57" s="13">
        <f>(+AW44)</f>
        <v>9125788.4500000011</v>
      </c>
      <c r="CL57" s="5" t="s">
        <v>12</v>
      </c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84:100" x14ac:dyDescent="0.2">
      <c r="CF58" s="6"/>
      <c r="CG58" s="42"/>
      <c r="CH58" s="37" t="s">
        <v>7</v>
      </c>
      <c r="CI58" s="6"/>
      <c r="CJ58" s="6"/>
      <c r="CK58" s="13" t="s">
        <v>84</v>
      </c>
      <c r="CL58" s="5" t="s">
        <v>12</v>
      </c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84:100" x14ac:dyDescent="0.2">
      <c r="CF59" s="6"/>
      <c r="CG59" s="26">
        <v>42</v>
      </c>
      <c r="CH59" s="6" t="s">
        <v>274</v>
      </c>
      <c r="CI59" s="6"/>
      <c r="CJ59" s="6"/>
      <c r="CK59" s="13">
        <f>(+AZ44)</f>
        <v>4737584.1400000006</v>
      </c>
      <c r="CL59" s="5" t="s">
        <v>12</v>
      </c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84:100" x14ac:dyDescent="0.2">
      <c r="CF60" s="6"/>
      <c r="CG60" s="26">
        <v>43</v>
      </c>
      <c r="CH60" s="6" t="s">
        <v>276</v>
      </c>
      <c r="CI60" s="6"/>
      <c r="CJ60" s="6"/>
      <c r="CK60" s="13">
        <f>+BA44</f>
        <v>3198133.7199999993</v>
      </c>
      <c r="CL60" s="5" t="s">
        <v>12</v>
      </c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84:100" x14ac:dyDescent="0.2">
      <c r="CF61" s="6"/>
      <c r="CG61" s="26">
        <v>44</v>
      </c>
      <c r="CH61" s="6" t="s">
        <v>278</v>
      </c>
      <c r="CI61" s="6"/>
      <c r="CJ61" s="6"/>
      <c r="CK61" s="13">
        <f>+BB44</f>
        <v>7885627.2400000012</v>
      </c>
      <c r="CL61" s="5" t="s">
        <v>12</v>
      </c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84:100" x14ac:dyDescent="0.2">
      <c r="CF62" s="6"/>
      <c r="CG62" s="26">
        <v>45</v>
      </c>
      <c r="CH62" s="6" t="s">
        <v>280</v>
      </c>
      <c r="CI62" s="6"/>
      <c r="CJ62" s="6"/>
      <c r="CK62" s="13">
        <f>+BC44</f>
        <v>1456446.8199999998</v>
      </c>
      <c r="CL62" s="5" t="s">
        <v>12</v>
      </c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84:100" x14ac:dyDescent="0.2">
      <c r="CF63" s="6"/>
      <c r="CG63" s="42"/>
      <c r="CH63" s="37" t="s">
        <v>282</v>
      </c>
      <c r="CI63" s="6"/>
      <c r="CJ63" s="6"/>
      <c r="CK63" s="13"/>
      <c r="CL63" s="5" t="s">
        <v>12</v>
      </c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84:100" x14ac:dyDescent="0.2">
      <c r="CF64" s="6"/>
      <c r="CG64" s="26">
        <v>48</v>
      </c>
      <c r="CH64" s="6" t="s">
        <v>284</v>
      </c>
      <c r="CI64" s="6"/>
      <c r="CJ64" s="6"/>
      <c r="CK64" s="13">
        <f>(+BH44)</f>
        <v>421736</v>
      </c>
      <c r="CL64" s="5" t="s">
        <v>12</v>
      </c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84:100" x14ac:dyDescent="0.2">
      <c r="CF65" s="6"/>
      <c r="CG65" s="26">
        <v>49</v>
      </c>
      <c r="CH65" s="6" t="s">
        <v>286</v>
      </c>
      <c r="CI65" s="6"/>
      <c r="CJ65" s="6"/>
      <c r="CK65" s="13">
        <f>(+BI44)</f>
        <v>108126.95999999999</v>
      </c>
      <c r="CL65" s="5" t="s">
        <v>12</v>
      </c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84:100" x14ac:dyDescent="0.2">
      <c r="CF66" s="6"/>
      <c r="CG66" s="26">
        <v>50</v>
      </c>
      <c r="CH66" s="6" t="s">
        <v>288</v>
      </c>
      <c r="CI66" s="6"/>
      <c r="CJ66" s="6"/>
      <c r="CK66" s="13">
        <f>(+BJ44)</f>
        <v>26935.040000000001</v>
      </c>
      <c r="CL66" s="5" t="s">
        <v>12</v>
      </c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84:100" x14ac:dyDescent="0.2">
      <c r="CF67" s="6"/>
      <c r="CG67" s="26">
        <v>51</v>
      </c>
      <c r="CH67" s="6" t="s">
        <v>290</v>
      </c>
      <c r="CI67" s="6"/>
      <c r="CJ67" s="6"/>
      <c r="CK67" s="13">
        <f>(+BK44)</f>
        <v>137067.10999999999</v>
      </c>
      <c r="CL67" s="5" t="s">
        <v>12</v>
      </c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84:100" x14ac:dyDescent="0.2">
      <c r="CF68" s="6"/>
      <c r="CG68" s="26">
        <v>52</v>
      </c>
      <c r="CH68" s="6" t="s">
        <v>292</v>
      </c>
      <c r="CI68" s="6"/>
      <c r="CJ68" s="6"/>
      <c r="CK68" s="13">
        <f>(+BL44)</f>
        <v>1468642.4200000002</v>
      </c>
      <c r="CL68" s="5" t="s">
        <v>12</v>
      </c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84:100" x14ac:dyDescent="0.2">
      <c r="CF69" s="6"/>
      <c r="CG69" s="26">
        <v>53</v>
      </c>
      <c r="CH69" s="6" t="s">
        <v>294</v>
      </c>
      <c r="CI69" s="6"/>
      <c r="CJ69" s="6"/>
      <c r="CK69" s="13">
        <f>(+BM44)</f>
        <v>0</v>
      </c>
      <c r="CL69" s="5" t="s">
        <v>12</v>
      </c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84:100" x14ac:dyDescent="0.2">
      <c r="CF70" s="6"/>
      <c r="CG70" s="26">
        <v>54</v>
      </c>
      <c r="CH70" s="6" t="s">
        <v>296</v>
      </c>
      <c r="CI70" s="6"/>
      <c r="CJ70" s="6"/>
      <c r="CK70" s="13">
        <f>(+BN44)</f>
        <v>0</v>
      </c>
      <c r="CL70" s="5" t="s">
        <v>12</v>
      </c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84:100" x14ac:dyDescent="0.2">
      <c r="CF71" s="6"/>
      <c r="CG71" s="26">
        <v>55</v>
      </c>
      <c r="CH71" s="6" t="s">
        <v>298</v>
      </c>
      <c r="CI71" s="6"/>
      <c r="CJ71" s="6"/>
      <c r="CK71" s="13">
        <f>(+BO44)</f>
        <v>0</v>
      </c>
      <c r="CL71" s="5" t="s">
        <v>12</v>
      </c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84:100" x14ac:dyDescent="0.2">
      <c r="CF72" s="6"/>
      <c r="CG72" s="26">
        <v>56</v>
      </c>
      <c r="CH72" s="6" t="s">
        <v>300</v>
      </c>
      <c r="CI72" s="6"/>
      <c r="CJ72" s="6"/>
      <c r="CK72" s="13">
        <f>(+BP44)</f>
        <v>0</v>
      </c>
      <c r="CL72" s="5" t="s">
        <v>12</v>
      </c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84:100" x14ac:dyDescent="0.2">
      <c r="CF73" s="6"/>
      <c r="CG73" s="26">
        <v>57</v>
      </c>
      <c r="CH73" s="6" t="s">
        <v>302</v>
      </c>
      <c r="CI73" s="6"/>
      <c r="CJ73" s="6"/>
      <c r="CK73" s="13">
        <f>(+BQ44)</f>
        <v>2201405.7799999998</v>
      </c>
      <c r="CL73" s="5" t="s">
        <v>12</v>
      </c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84:100" x14ac:dyDescent="0.2">
      <c r="CF74" s="6"/>
      <c r="CG74" s="26">
        <v>58</v>
      </c>
      <c r="CH74" s="6" t="s">
        <v>304</v>
      </c>
      <c r="CI74" s="6"/>
      <c r="CJ74" s="6"/>
      <c r="CK74" s="13">
        <f>(+BR44)</f>
        <v>439761</v>
      </c>
      <c r="CL74" s="5" t="s">
        <v>12</v>
      </c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84:100" x14ac:dyDescent="0.2">
      <c r="CF75" s="6"/>
      <c r="CG75" s="26">
        <v>59</v>
      </c>
      <c r="CH75" s="6" t="s">
        <v>531</v>
      </c>
      <c r="CI75" s="6"/>
      <c r="CJ75" s="6"/>
      <c r="CK75" s="13">
        <f>+BS44</f>
        <v>1218566.48</v>
      </c>
      <c r="CL75" s="5" t="s">
        <v>12</v>
      </c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84:100" x14ac:dyDescent="0.2">
      <c r="CF76" s="6"/>
      <c r="CG76" s="26"/>
      <c r="CH76" s="6"/>
      <c r="CI76" s="6"/>
      <c r="CJ76" s="6"/>
      <c r="CK76" s="13"/>
      <c r="CL76" s="5" t="s">
        <v>12</v>
      </c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84:100" x14ac:dyDescent="0.2">
      <c r="CF77" s="6"/>
      <c r="CG77" s="26">
        <v>61</v>
      </c>
      <c r="CH77" s="37" t="s">
        <v>307</v>
      </c>
      <c r="CI77" s="6"/>
      <c r="CJ77" s="6"/>
      <c r="CK77" s="13">
        <f>+BV44</f>
        <v>80915172.549999997</v>
      </c>
      <c r="CL77" s="5" t="s">
        <v>12</v>
      </c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84:100" x14ac:dyDescent="0.2">
      <c r="CF78" s="6"/>
      <c r="CG78" s="26"/>
      <c r="CL78" s="5" t="s">
        <v>12</v>
      </c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84:100" x14ac:dyDescent="0.2">
      <c r="CF79" s="6"/>
      <c r="CG79" s="26">
        <v>62</v>
      </c>
      <c r="CH79" s="37" t="s">
        <v>310</v>
      </c>
      <c r="CI79" s="6"/>
      <c r="CJ79" s="6"/>
      <c r="CK79" s="13">
        <f>+BX44</f>
        <v>7647788.2100000009</v>
      </c>
      <c r="CL79" s="5" t="s">
        <v>12</v>
      </c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84:100" x14ac:dyDescent="0.2">
      <c r="CF80" s="6"/>
      <c r="CG80" s="26"/>
      <c r="CH80" s="6"/>
      <c r="CI80" s="6"/>
      <c r="CJ80" s="6"/>
      <c r="CK80" s="13"/>
      <c r="CL80" s="5" t="s">
        <v>12</v>
      </c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84:100" x14ac:dyDescent="0.2">
      <c r="CF81" s="6"/>
      <c r="CG81" s="28">
        <v>64</v>
      </c>
      <c r="CH81" s="37" t="s">
        <v>313</v>
      </c>
      <c r="CI81" s="6"/>
      <c r="CJ81" s="6"/>
      <c r="CK81" s="13">
        <f>+CB44</f>
        <v>45170500.970000006</v>
      </c>
      <c r="CL81" s="5" t="s">
        <v>12</v>
      </c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84:100" x14ac:dyDescent="0.2">
      <c r="CF82" s="6"/>
      <c r="CG82" s="26"/>
      <c r="CH82" s="6"/>
      <c r="CI82" s="6"/>
      <c r="CJ82" s="6"/>
      <c r="CK82" s="6"/>
      <c r="CL82" s="5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84:100" x14ac:dyDescent="0.2">
      <c r="CF83" s="6"/>
      <c r="CG83" s="26"/>
      <c r="CH83" s="6"/>
      <c r="CI83" s="6"/>
      <c r="CJ83" s="6"/>
      <c r="CK83" s="6"/>
      <c r="CL83" s="5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84:100" x14ac:dyDescent="0.2">
      <c r="CF84" s="6"/>
      <c r="CG84" s="26"/>
      <c r="CH84" s="6"/>
      <c r="CI84" s="6"/>
      <c r="CJ84" s="6"/>
      <c r="CK84" s="24"/>
      <c r="CL84" s="5" t="s">
        <v>12</v>
      </c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84:100" x14ac:dyDescent="0.2">
      <c r="CF85" s="6"/>
      <c r="CG85" s="2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84:100" x14ac:dyDescent="0.2">
      <c r="CF86" s="6"/>
      <c r="CG86" s="2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84:100" x14ac:dyDescent="0.2">
      <c r="CF87" s="6"/>
      <c r="CG87" s="2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84:100" x14ac:dyDescent="0.2">
      <c r="CF88" s="6"/>
      <c r="CG88" s="2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84:100" x14ac:dyDescent="0.2">
      <c r="CF89" s="6"/>
      <c r="CG89" s="2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84:100" x14ac:dyDescent="0.2">
      <c r="CF90" s="6"/>
      <c r="CG90" s="2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84:100" x14ac:dyDescent="0.2">
      <c r="CF91" s="6"/>
      <c r="CG91" s="2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84:100" x14ac:dyDescent="0.2">
      <c r="CF92" s="6"/>
      <c r="CG92" s="2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84:100" x14ac:dyDescent="0.2">
      <c r="CF93" s="6"/>
      <c r="CG93" s="2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84:100" x14ac:dyDescent="0.2">
      <c r="CF94" s="6"/>
      <c r="CG94" s="2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84:100" x14ac:dyDescent="0.2">
      <c r="CF95" s="6"/>
      <c r="CG95" s="2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84:100" x14ac:dyDescent="0.2">
      <c r="CF96" s="6"/>
      <c r="CG96" s="2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84:100" x14ac:dyDescent="0.2">
      <c r="CF97" s="6"/>
      <c r="CG97" s="2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84:100" x14ac:dyDescent="0.2">
      <c r="CF98" s="6"/>
      <c r="CG98" s="2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84:100" x14ac:dyDescent="0.2">
      <c r="CF99" s="6"/>
      <c r="CG99" s="2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84:100" x14ac:dyDescent="0.2">
      <c r="CF100" s="6"/>
      <c r="CG100" s="2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84:100" x14ac:dyDescent="0.2">
      <c r="CF101" s="6"/>
      <c r="CG101" s="2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84:100" x14ac:dyDescent="0.2">
      <c r="CF102" s="6"/>
      <c r="CG102" s="2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84:100" x14ac:dyDescent="0.2">
      <c r="CF103" s="6"/>
      <c r="CG103" s="2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84:100" x14ac:dyDescent="0.2">
      <c r="CF104" s="6"/>
      <c r="CG104" s="2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84:100" x14ac:dyDescent="0.2">
      <c r="CF105" s="6"/>
      <c r="CG105" s="2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84:100" x14ac:dyDescent="0.2">
      <c r="CF106" s="6"/>
      <c r="CG106" s="2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84:100" x14ac:dyDescent="0.2">
      <c r="CF107" s="6"/>
      <c r="CG107" s="2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84:100" x14ac:dyDescent="0.2">
      <c r="CF108" s="6"/>
      <c r="CG108" s="2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84:100" x14ac:dyDescent="0.2">
      <c r="CF109" s="6"/>
      <c r="CG109" s="2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84:100" x14ac:dyDescent="0.2">
      <c r="CF110" s="6"/>
      <c r="CG110" s="2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84:100" x14ac:dyDescent="0.2">
      <c r="CF111" s="6"/>
      <c r="CG111" s="2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84:100" x14ac:dyDescent="0.2">
      <c r="CF112" s="6"/>
      <c r="CG112" s="2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84:100" x14ac:dyDescent="0.2">
      <c r="CF113" s="6"/>
      <c r="CG113" s="2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84:100" x14ac:dyDescent="0.2">
      <c r="CF114" s="6"/>
      <c r="CG114" s="2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84:100" x14ac:dyDescent="0.2">
      <c r="CF115" s="6"/>
      <c r="CG115" s="2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84:100" x14ac:dyDescent="0.2">
      <c r="CF116" s="6"/>
      <c r="CG116" s="2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84:100" x14ac:dyDescent="0.2">
      <c r="CF117" s="6"/>
      <c r="CG117" s="2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84:100" x14ac:dyDescent="0.2">
      <c r="CF118" s="6"/>
      <c r="CG118" s="2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84:100" x14ac:dyDescent="0.2">
      <c r="CF119" s="6"/>
      <c r="CG119" s="2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84:100" x14ac:dyDescent="0.2">
      <c r="CF120" s="6"/>
      <c r="CG120" s="2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84:100" x14ac:dyDescent="0.2">
      <c r="CF121" s="6"/>
      <c r="CG121" s="2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84:100" x14ac:dyDescent="0.2">
      <c r="CF122" s="6"/>
      <c r="CG122" s="2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84:100" x14ac:dyDescent="0.2">
      <c r="CF123" s="6"/>
      <c r="CG123" s="2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84:100" x14ac:dyDescent="0.2">
      <c r="CF124" s="6"/>
      <c r="CG124" s="2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84:100" x14ac:dyDescent="0.2">
      <c r="CF125" s="6"/>
      <c r="CG125" s="2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84:100" x14ac:dyDescent="0.2">
      <c r="CF126" s="6"/>
      <c r="CG126" s="2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84:100" x14ac:dyDescent="0.2">
      <c r="CF127" s="6"/>
      <c r="CG127" s="2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84:100" x14ac:dyDescent="0.2">
      <c r="CF128" s="6"/>
      <c r="CG128" s="2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84:100" x14ac:dyDescent="0.2">
      <c r="CF129" s="6"/>
      <c r="CG129" s="2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84:100" x14ac:dyDescent="0.2">
      <c r="CF130" s="6"/>
      <c r="CG130" s="2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84:100" x14ac:dyDescent="0.2">
      <c r="CF131" s="6"/>
      <c r="CG131" s="2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84:100" x14ac:dyDescent="0.2">
      <c r="CF132" s="6"/>
      <c r="CG132" s="2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84:100" x14ac:dyDescent="0.2">
      <c r="CF133" s="6"/>
      <c r="CG133" s="2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84:100" x14ac:dyDescent="0.2">
      <c r="CF134" s="6"/>
      <c r="CG134" s="2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84:100" x14ac:dyDescent="0.2">
      <c r="CF135" s="6"/>
      <c r="CG135" s="2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84:100" x14ac:dyDescent="0.2">
      <c r="CF136" s="6"/>
      <c r="CG136" s="2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84:100" x14ac:dyDescent="0.2">
      <c r="CF137" s="6"/>
      <c r="CG137" s="2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84:100" x14ac:dyDescent="0.2">
      <c r="CF138" s="6"/>
      <c r="CG138" s="2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84:100" x14ac:dyDescent="0.2">
      <c r="CF139" s="6"/>
      <c r="CG139" s="2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84:100" x14ac:dyDescent="0.2">
      <c r="CF140" s="6"/>
      <c r="CG140" s="2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84:100" x14ac:dyDescent="0.2">
      <c r="CF141" s="6"/>
      <c r="CG141" s="2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84:100" x14ac:dyDescent="0.2">
      <c r="CF142" s="6"/>
      <c r="CG142" s="2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84:100" x14ac:dyDescent="0.2">
      <c r="CF143" s="6"/>
      <c r="CG143" s="2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84:100" x14ac:dyDescent="0.2">
      <c r="CF144" s="6"/>
      <c r="CG144" s="2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84:100" x14ac:dyDescent="0.2">
      <c r="CF145" s="6"/>
      <c r="CG145" s="2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84:100" x14ac:dyDescent="0.2">
      <c r="CF146" s="6"/>
      <c r="CG146" s="2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84:100" x14ac:dyDescent="0.2">
      <c r="CF147" s="6"/>
      <c r="CG147" s="2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84:100" x14ac:dyDescent="0.2">
      <c r="CF148" s="6"/>
      <c r="CG148" s="2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84:100" x14ac:dyDescent="0.2">
      <c r="CF149" s="6"/>
      <c r="CG149" s="2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84:100" x14ac:dyDescent="0.2">
      <c r="CF150" s="6"/>
      <c r="CG150" s="2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84:100" x14ac:dyDescent="0.2">
      <c r="CF151" s="6"/>
      <c r="CG151" s="2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84:100" x14ac:dyDescent="0.2">
      <c r="CF152" s="6"/>
      <c r="CG152" s="2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84:100" x14ac:dyDescent="0.2">
      <c r="CF153" s="6"/>
      <c r="CG153" s="2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84:100" x14ac:dyDescent="0.2">
      <c r="CF154" s="6"/>
      <c r="CG154" s="2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84:100" x14ac:dyDescent="0.2">
      <c r="CF155" s="6"/>
      <c r="CG155" s="2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84:100" x14ac:dyDescent="0.2">
      <c r="CF156" s="6"/>
      <c r="CG156" s="2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84:100" x14ac:dyDescent="0.2">
      <c r="CF157" s="6"/>
      <c r="CG157" s="2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84:100" x14ac:dyDescent="0.2">
      <c r="CF158" s="6"/>
      <c r="CG158" s="2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84:100" x14ac:dyDescent="0.2">
      <c r="CF159" s="6"/>
      <c r="CG159" s="2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84:100" x14ac:dyDescent="0.2">
      <c r="CF160" s="6"/>
      <c r="CG160" s="2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84:100" x14ac:dyDescent="0.2">
      <c r="CF161" s="6"/>
      <c r="CG161" s="2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84:100" x14ac:dyDescent="0.2">
      <c r="CF162" s="6"/>
      <c r="CG162" s="2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84:100" x14ac:dyDescent="0.2">
      <c r="CF163" s="6"/>
      <c r="CG163" s="2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84:100" x14ac:dyDescent="0.2">
      <c r="CF164" s="6"/>
      <c r="CG164" s="2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84:100" x14ac:dyDescent="0.2">
      <c r="CF165" s="6"/>
      <c r="CG165" s="2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84:100" x14ac:dyDescent="0.2">
      <c r="CF166" s="6"/>
      <c r="CG166" s="2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84:100" x14ac:dyDescent="0.2">
      <c r="CF167" s="6"/>
      <c r="CG167" s="2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84:100" x14ac:dyDescent="0.2">
      <c r="CF168" s="6"/>
      <c r="CG168" s="2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84:100" x14ac:dyDescent="0.2">
      <c r="CF169" s="6"/>
      <c r="CG169" s="2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84:100" x14ac:dyDescent="0.2">
      <c r="CF170" s="6"/>
      <c r="CG170" s="2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84:100" x14ac:dyDescent="0.2">
      <c r="CF171" s="6"/>
      <c r="CG171" s="2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84:100" x14ac:dyDescent="0.2">
      <c r="CF172" s="6"/>
      <c r="CG172" s="2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84:100" x14ac:dyDescent="0.2">
      <c r="CF173" s="6"/>
      <c r="CG173" s="2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84:100" x14ac:dyDescent="0.2">
      <c r="CF174" s="6"/>
      <c r="CG174" s="2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84:100" x14ac:dyDescent="0.2">
      <c r="CF175" s="6"/>
      <c r="CG175" s="2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84:100" x14ac:dyDescent="0.2">
      <c r="CF176" s="6"/>
      <c r="CG176" s="2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84:100" x14ac:dyDescent="0.2">
      <c r="CF177" s="6"/>
      <c r="CG177" s="2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84:100" x14ac:dyDescent="0.2">
      <c r="CF178" s="6"/>
      <c r="CG178" s="2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84:100" x14ac:dyDescent="0.2">
      <c r="CF179" s="6"/>
      <c r="CG179" s="2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84:100" x14ac:dyDescent="0.2">
      <c r="CF180" s="6"/>
      <c r="CG180" s="2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84:100" x14ac:dyDescent="0.2">
      <c r="CF181" s="6"/>
      <c r="CG181" s="2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84:100" x14ac:dyDescent="0.2">
      <c r="CF182" s="6"/>
      <c r="CG182" s="2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84:100" x14ac:dyDescent="0.2">
      <c r="CF183" s="6"/>
      <c r="CG183" s="2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84:100" x14ac:dyDescent="0.2">
      <c r="CF184" s="6"/>
      <c r="CG184" s="2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84:100" x14ac:dyDescent="0.2">
      <c r="CF185" s="6"/>
      <c r="CG185" s="2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84:100" x14ac:dyDescent="0.2">
      <c r="CF186" s="6"/>
      <c r="CG186" s="2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84:100" x14ac:dyDescent="0.2">
      <c r="CF187" s="6"/>
      <c r="CG187" s="2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84:100" x14ac:dyDescent="0.2">
      <c r="CF188" s="6"/>
      <c r="CG188" s="2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84:100" x14ac:dyDescent="0.2">
      <c r="CF189" s="6"/>
      <c r="CG189" s="2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84:100" x14ac:dyDescent="0.2">
      <c r="CF190" s="6"/>
      <c r="CG190" s="2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84:100" x14ac:dyDescent="0.2">
      <c r="CF191" s="6"/>
      <c r="CG191" s="2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84:100" x14ac:dyDescent="0.2">
      <c r="CF192" s="6"/>
      <c r="CG192" s="2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84:100" x14ac:dyDescent="0.2">
      <c r="CF193" s="6"/>
      <c r="CG193" s="2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84:100" x14ac:dyDescent="0.2">
      <c r="CF194" s="6"/>
      <c r="CG194" s="2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84:100" x14ac:dyDescent="0.2">
      <c r="CF195" s="6"/>
      <c r="CG195" s="2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84:100" x14ac:dyDescent="0.2">
      <c r="CF196" s="6"/>
      <c r="CG196" s="2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84:100" x14ac:dyDescent="0.2">
      <c r="CF197" s="6"/>
      <c r="CG197" s="2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84:100" x14ac:dyDescent="0.2">
      <c r="CG198" s="26"/>
      <c r="CH198" s="6"/>
      <c r="CI198" s="6"/>
      <c r="CJ198" s="6"/>
      <c r="CK198" s="6"/>
    </row>
  </sheetData>
  <phoneticPr fontId="0" type="noConversion"/>
  <printOptions horizontalCentered="1" verticalCentered="1"/>
  <pageMargins left="0.75" right="0.75" top="0.53" bottom="0.51" header="0.5" footer="0.5"/>
  <pageSetup scale="69" orientation="portrait" horizont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00"/>
  <sheetViews>
    <sheetView zoomScale="75" workbookViewId="0">
      <pane xSplit="2" ySplit="9" topLeftCell="C31" activePane="bottomRight" state="frozen"/>
      <selection activeCell="B1" sqref="B1"/>
      <selection pane="topRight" activeCell="C1" sqref="C1"/>
      <selection pane="bottomLeft" activeCell="B10" sqref="B10"/>
      <selection pane="bottomRight" activeCell="B71" sqref="B71"/>
    </sheetView>
  </sheetViews>
  <sheetFormatPr defaultRowHeight="12.75" x14ac:dyDescent="0.2"/>
  <cols>
    <col min="1" max="1" width="2" customWidth="1"/>
    <col min="2" max="2" width="24" customWidth="1"/>
    <col min="3" max="3" width="11.140625" bestFit="1" customWidth="1"/>
    <col min="4" max="4" width="6.5703125" bestFit="1" customWidth="1"/>
    <col min="5" max="5" width="12.5703125" customWidth="1"/>
    <col min="6" max="6" width="8.28515625" bestFit="1" customWidth="1"/>
    <col min="7" max="7" width="9.85546875" bestFit="1" customWidth="1"/>
    <col min="8" max="8" width="11.140625" bestFit="1" customWidth="1"/>
    <col min="9" max="9" width="11.42578125" bestFit="1" customWidth="1"/>
    <col min="10" max="10" width="11.7109375" bestFit="1" customWidth="1"/>
    <col min="11" max="11" width="10.140625" bestFit="1" customWidth="1"/>
    <col min="13" max="13" width="11.140625" bestFit="1" customWidth="1"/>
    <col min="14" max="14" width="10.140625" bestFit="1" customWidth="1"/>
    <col min="15" max="15" width="3.7109375" customWidth="1"/>
    <col min="16" max="16" width="10.140625" bestFit="1" customWidth="1"/>
    <col min="17" max="17" width="15" bestFit="1" customWidth="1"/>
    <col min="18" max="18" width="9.28515625" bestFit="1" customWidth="1"/>
    <col min="19" max="20" width="11.140625" bestFit="1" customWidth="1"/>
    <col min="21" max="21" width="10.140625" bestFit="1" customWidth="1"/>
    <col min="22" max="22" width="1.5703125" bestFit="1" customWidth="1"/>
    <col min="23" max="23" width="12.140625" customWidth="1"/>
    <col min="24" max="24" width="9.5703125" bestFit="1" customWidth="1"/>
    <col min="25" max="25" width="12.7109375" bestFit="1" customWidth="1"/>
    <col min="26" max="26" width="9.5703125" bestFit="1" customWidth="1"/>
    <col min="27" max="27" width="11.140625" bestFit="1" customWidth="1"/>
    <col min="28" max="28" width="9.5703125" bestFit="1" customWidth="1"/>
    <col min="29" max="29" width="1.5703125" bestFit="1" customWidth="1"/>
    <col min="30" max="30" width="11.140625" bestFit="1" customWidth="1"/>
    <col min="31" max="31" width="2" bestFit="1" customWidth="1"/>
    <col min="32" max="32" width="11.7109375" customWidth="1"/>
    <col min="33" max="33" width="11.140625" bestFit="1" customWidth="1"/>
    <col min="34" max="34" width="10.7109375" bestFit="1" customWidth="1"/>
    <col min="37" max="37" width="3.7109375" customWidth="1"/>
    <col min="38" max="38" width="12.42578125" customWidth="1"/>
    <col min="39" max="39" width="11.140625" bestFit="1" customWidth="1"/>
    <col min="40" max="40" width="10.7109375" bestFit="1" customWidth="1"/>
    <col min="41" max="41" width="10.42578125" bestFit="1" customWidth="1"/>
    <col min="42" max="42" width="11.7109375" bestFit="1" customWidth="1"/>
    <col min="43" max="43" width="1.5703125" bestFit="1" customWidth="1"/>
    <col min="44" max="44" width="14.42578125" bestFit="1" customWidth="1"/>
    <col min="45" max="45" width="10.28515625" bestFit="1" customWidth="1"/>
    <col min="46" max="46" width="10.140625" bestFit="1" customWidth="1"/>
    <col min="47" max="47" width="9.42578125" bestFit="1" customWidth="1"/>
    <col min="48" max="48" width="10.7109375" bestFit="1" customWidth="1"/>
    <col min="49" max="50" width="10.140625" bestFit="1" customWidth="1"/>
    <col min="51" max="51" width="3.7109375" customWidth="1"/>
    <col min="52" max="52" width="11.85546875" bestFit="1" customWidth="1"/>
    <col min="56" max="56" width="10.140625" bestFit="1" customWidth="1"/>
    <col min="57" max="57" width="2" bestFit="1" customWidth="1"/>
    <col min="58" max="58" width="12.7109375" customWidth="1"/>
    <col min="59" max="59" width="3.7109375" customWidth="1"/>
    <col min="60" max="60" width="16.7109375" bestFit="1" customWidth="1"/>
    <col min="61" max="61" width="11.140625" bestFit="1" customWidth="1"/>
    <col min="62" max="62" width="9.28515625" bestFit="1" customWidth="1"/>
    <col min="63" max="63" width="11.85546875" bestFit="1" customWidth="1"/>
    <col min="64" max="64" width="13.85546875" bestFit="1" customWidth="1"/>
    <col min="65" max="65" width="12" style="32" bestFit="1" customWidth="1"/>
    <col min="66" max="66" width="11.7109375" style="32" bestFit="1" customWidth="1"/>
    <col min="67" max="68" width="13.28515625" style="32" bestFit="1" customWidth="1"/>
    <col min="69" max="69" width="11.28515625" style="32" bestFit="1" customWidth="1"/>
    <col min="70" max="70" width="11.42578125" style="32" bestFit="1" customWidth="1"/>
    <col min="71" max="71" width="11.140625" style="32" bestFit="1" customWidth="1"/>
    <col min="72" max="72" width="10.140625" bestFit="1" customWidth="1"/>
    <col min="73" max="73" width="2.5703125" bestFit="1" customWidth="1"/>
    <col min="74" max="74" width="11.140625" bestFit="1" customWidth="1"/>
    <col min="75" max="75" width="2.5703125" bestFit="1" customWidth="1"/>
    <col min="76" max="76" width="10.42578125" bestFit="1" customWidth="1"/>
    <col min="77" max="77" width="3.140625" style="6" bestFit="1" customWidth="1"/>
    <col min="78" max="78" width="10.5703125" style="6" customWidth="1"/>
    <col min="79" max="79" width="2.5703125" bestFit="1" customWidth="1"/>
    <col min="80" max="80" width="10.140625" bestFit="1" customWidth="1"/>
    <col min="81" max="81" width="7.5703125" bestFit="1" customWidth="1"/>
    <col min="82" max="82" width="15.85546875" customWidth="1"/>
    <col min="83" max="83" width="14.7109375" bestFit="1" customWidth="1"/>
    <col min="84" max="84" width="2.7109375" bestFit="1" customWidth="1"/>
    <col min="85" max="85" width="49.5703125" bestFit="1" customWidth="1"/>
    <col min="86" max="86" width="47.5703125" bestFit="1" customWidth="1"/>
    <col min="88" max="88" width="22.140625" customWidth="1"/>
    <col min="89" max="89" width="11.140625" bestFit="1" customWidth="1"/>
    <col min="90" max="90" width="2.140625" bestFit="1" customWidth="1"/>
    <col min="91" max="91" width="60.5703125" bestFit="1" customWidth="1"/>
    <col min="92" max="92" width="34" bestFit="1" customWidth="1"/>
    <col min="93" max="93" width="11.28515625" bestFit="1" customWidth="1"/>
    <col min="94" max="94" width="7.28515625" bestFit="1" customWidth="1"/>
    <col min="95" max="95" width="11.140625" bestFit="1" customWidth="1"/>
    <col min="96" max="96" width="53.7109375" bestFit="1" customWidth="1"/>
    <col min="97" max="97" width="29" bestFit="1" customWidth="1"/>
    <col min="100" max="100" width="11.140625" bestFit="1" customWidth="1"/>
  </cols>
  <sheetData>
    <row r="1" spans="1:100" x14ac:dyDescent="0.2">
      <c r="B1" t="s">
        <v>557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CA1" s="6"/>
      <c r="CB1" s="6"/>
      <c r="CC1" s="6"/>
      <c r="CD1" s="6"/>
      <c r="CE1" s="6"/>
      <c r="CF1" s="6"/>
      <c r="CG1" s="26" t="s">
        <v>558</v>
      </c>
      <c r="CH1" s="6"/>
      <c r="CI1" s="6"/>
      <c r="CJ1" s="6"/>
      <c r="CK1" s="35"/>
      <c r="CL1" s="6"/>
      <c r="CM1" s="6"/>
      <c r="CN1" s="6" t="s">
        <v>0</v>
      </c>
      <c r="CO1" s="6"/>
      <c r="CP1" s="6"/>
      <c r="CQ1" s="6"/>
      <c r="CR1" s="6" t="s">
        <v>1</v>
      </c>
      <c r="CS1" s="6"/>
      <c r="CT1" s="6"/>
      <c r="CU1" s="6"/>
      <c r="CV1" s="35">
        <f ca="1">(NOW())</f>
        <v>40925.560160763889</v>
      </c>
    </row>
    <row r="2" spans="1:100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CA2" s="6"/>
      <c r="CB2" s="6"/>
      <c r="CC2" s="6"/>
      <c r="CD2" s="6"/>
      <c r="CE2" s="6"/>
      <c r="CF2" s="6"/>
      <c r="CG2" s="26"/>
      <c r="CH2" s="6"/>
      <c r="CI2" s="6"/>
      <c r="CJ2" s="6"/>
      <c r="CK2" s="6"/>
      <c r="CL2" s="6"/>
      <c r="CM2" s="6"/>
      <c r="CN2" s="6"/>
      <c r="CO2" s="6"/>
      <c r="CP2" s="6"/>
      <c r="CQ2" s="6"/>
      <c r="CR2" s="6" t="s">
        <v>550</v>
      </c>
      <c r="CS2" s="6"/>
      <c r="CT2" s="6"/>
      <c r="CU2" s="6"/>
      <c r="CV2" s="6"/>
    </row>
    <row r="3" spans="1:100" x14ac:dyDescent="0.2">
      <c r="E3" t="s">
        <v>2</v>
      </c>
      <c r="G3" s="68"/>
      <c r="W3" t="s">
        <v>3</v>
      </c>
      <c r="AF3" t="s">
        <v>4</v>
      </c>
      <c r="AL3" t="s">
        <v>5</v>
      </c>
      <c r="AR3" t="s">
        <v>6</v>
      </c>
      <c r="AZ3" t="s">
        <v>7</v>
      </c>
      <c r="BF3" t="s">
        <v>8</v>
      </c>
      <c r="BH3" t="s">
        <v>9</v>
      </c>
      <c r="BM3"/>
      <c r="BN3"/>
      <c r="BO3"/>
      <c r="BP3"/>
      <c r="BQ3"/>
      <c r="BR3"/>
      <c r="BS3"/>
      <c r="BY3"/>
      <c r="BZ3"/>
      <c r="CF3" s="6"/>
      <c r="CG3" s="26" t="s">
        <v>459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 t="s">
        <v>460</v>
      </c>
      <c r="CS3" s="6"/>
      <c r="CT3" s="6"/>
      <c r="CU3" s="6"/>
      <c r="CV3" s="6"/>
    </row>
    <row r="4" spans="1:100" x14ac:dyDescent="0.2">
      <c r="C4" s="8">
        <v>1</v>
      </c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/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9"/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9"/>
      <c r="AD4" s="8">
        <v>24</v>
      </c>
      <c r="AE4" s="9"/>
      <c r="AF4" s="8">
        <v>25</v>
      </c>
      <c r="AG4" s="8">
        <v>26</v>
      </c>
      <c r="AH4" s="8">
        <v>27</v>
      </c>
      <c r="AI4" s="8">
        <v>28</v>
      </c>
      <c r="AJ4" s="8">
        <v>29</v>
      </c>
      <c r="AK4" s="9"/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9"/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9"/>
      <c r="AZ4" s="8">
        <v>42</v>
      </c>
      <c r="BA4" s="8">
        <v>43</v>
      </c>
      <c r="BB4" s="8">
        <v>44</v>
      </c>
      <c r="BC4" s="10">
        <v>45</v>
      </c>
      <c r="BD4" s="10">
        <v>46</v>
      </c>
      <c r="BE4" s="9"/>
      <c r="BF4" s="8">
        <v>47</v>
      </c>
      <c r="BG4" s="9"/>
      <c r="BH4" s="8">
        <v>48</v>
      </c>
      <c r="BI4" s="8">
        <v>49</v>
      </c>
      <c r="BJ4" s="8">
        <v>50</v>
      </c>
      <c r="BK4" s="8">
        <v>51</v>
      </c>
      <c r="BL4" s="8">
        <v>52</v>
      </c>
      <c r="BM4" s="8">
        <v>53</v>
      </c>
      <c r="BN4" s="8">
        <v>54</v>
      </c>
      <c r="BO4" s="8">
        <v>55</v>
      </c>
      <c r="BP4" s="8">
        <v>56</v>
      </c>
      <c r="BQ4" s="8">
        <v>57</v>
      </c>
      <c r="BR4" s="8">
        <v>58</v>
      </c>
      <c r="BS4" s="8">
        <v>59</v>
      </c>
      <c r="BT4" s="8">
        <v>60</v>
      </c>
      <c r="BU4" s="9" t="s">
        <v>12</v>
      </c>
      <c r="BV4" s="8">
        <v>61</v>
      </c>
      <c r="BW4" s="9" t="s">
        <v>12</v>
      </c>
      <c r="BX4" s="8">
        <v>62</v>
      </c>
      <c r="BY4" s="9" t="s">
        <v>12</v>
      </c>
      <c r="BZ4" s="81">
        <v>63</v>
      </c>
      <c r="CA4" s="9" t="s">
        <v>12</v>
      </c>
      <c r="CB4" s="8">
        <v>64</v>
      </c>
      <c r="CC4" s="5"/>
      <c r="CD4" s="31"/>
      <c r="CE4" s="31"/>
      <c r="CF4" s="6"/>
      <c r="CG4" s="2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</row>
    <row r="5" spans="1:100" x14ac:dyDescent="0.2">
      <c r="B5" s="28">
        <f>SUM(A10:A73)</f>
        <v>63</v>
      </c>
      <c r="C5" s="11" t="s">
        <v>13</v>
      </c>
      <c r="D5" s="5"/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15</v>
      </c>
      <c r="O5" s="5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 t="s">
        <v>15</v>
      </c>
      <c r="V5" s="5"/>
      <c r="W5" s="11" t="s">
        <v>17</v>
      </c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15</v>
      </c>
      <c r="AC5" s="5"/>
      <c r="AD5" s="11" t="s">
        <v>15</v>
      </c>
      <c r="AE5" s="5"/>
      <c r="AF5" s="11" t="s">
        <v>18</v>
      </c>
      <c r="AG5" s="11" t="s">
        <v>18</v>
      </c>
      <c r="AH5" s="11" t="s">
        <v>18</v>
      </c>
      <c r="AI5" s="11" t="s">
        <v>18</v>
      </c>
      <c r="AJ5" s="11" t="s">
        <v>15</v>
      </c>
      <c r="AK5" s="5"/>
      <c r="AL5" s="11" t="s">
        <v>19</v>
      </c>
      <c r="AM5" s="11" t="s">
        <v>19</v>
      </c>
      <c r="AN5" s="11" t="s">
        <v>19</v>
      </c>
      <c r="AO5" s="11" t="s">
        <v>19</v>
      </c>
      <c r="AP5" s="11" t="s">
        <v>15</v>
      </c>
      <c r="AQ5" s="5"/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20</v>
      </c>
      <c r="AX5" s="11" t="s">
        <v>15</v>
      </c>
      <c r="AY5" s="5"/>
      <c r="AZ5" s="11" t="s">
        <v>21</v>
      </c>
      <c r="BA5" s="11" t="s">
        <v>21</v>
      </c>
      <c r="BB5" s="11" t="s">
        <v>21</v>
      </c>
      <c r="BC5" s="11" t="s">
        <v>21</v>
      </c>
      <c r="BD5" s="11" t="s">
        <v>15</v>
      </c>
      <c r="BE5" s="5"/>
      <c r="BF5" s="11"/>
      <c r="BG5" s="5"/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22</v>
      </c>
      <c r="BT5" s="11" t="s">
        <v>15</v>
      </c>
      <c r="BU5" s="5" t="s">
        <v>12</v>
      </c>
      <c r="BV5" s="11" t="s">
        <v>15</v>
      </c>
      <c r="BW5" s="5" t="s">
        <v>12</v>
      </c>
      <c r="BX5" s="11" t="s">
        <v>23</v>
      </c>
      <c r="BY5" s="5" t="s">
        <v>12</v>
      </c>
      <c r="BZ5" s="70" t="s">
        <v>22</v>
      </c>
      <c r="CA5" s="5" t="s">
        <v>12</v>
      </c>
      <c r="CB5" s="11" t="s">
        <v>24</v>
      </c>
      <c r="CC5" s="5"/>
      <c r="CD5" s="51" t="s">
        <v>25</v>
      </c>
      <c r="CE5" s="51" t="s">
        <v>26</v>
      </c>
      <c r="CF5" s="6"/>
      <c r="CG5" s="26"/>
      <c r="CH5" s="6"/>
      <c r="CI5" s="6"/>
      <c r="CJ5" s="6"/>
      <c r="CK5" s="6"/>
      <c r="CL5" s="5" t="s">
        <v>12</v>
      </c>
      <c r="CM5" s="6"/>
      <c r="CN5" s="6"/>
      <c r="CO5" s="6"/>
      <c r="CP5" s="6"/>
      <c r="CQ5" s="6"/>
      <c r="CR5" s="6"/>
      <c r="CS5" s="6"/>
      <c r="CT5" s="6"/>
      <c r="CU5" s="6"/>
      <c r="CV5" s="6"/>
    </row>
    <row r="6" spans="1:100" x14ac:dyDescent="0.2">
      <c r="B6" s="29">
        <f>+B5/64</f>
        <v>0.984375</v>
      </c>
      <c r="C6" s="7" t="s">
        <v>27</v>
      </c>
      <c r="D6" s="5"/>
      <c r="E6" s="7" t="s">
        <v>28</v>
      </c>
      <c r="F6" s="7"/>
      <c r="G6" s="7" t="s">
        <v>533</v>
      </c>
      <c r="H6" s="7" t="s">
        <v>29</v>
      </c>
      <c r="I6" s="7" t="s">
        <v>30</v>
      </c>
      <c r="J6" s="7" t="s">
        <v>30</v>
      </c>
      <c r="K6" s="7"/>
      <c r="L6" s="7" t="s">
        <v>31</v>
      </c>
      <c r="M6" s="7" t="s">
        <v>32</v>
      </c>
      <c r="N6" s="7"/>
      <c r="O6" s="5"/>
      <c r="P6" s="7" t="s">
        <v>33</v>
      </c>
      <c r="Q6" s="7" t="s">
        <v>34</v>
      </c>
      <c r="R6" s="7"/>
      <c r="S6" s="7"/>
      <c r="T6" s="7" t="s">
        <v>32</v>
      </c>
      <c r="U6" s="7" t="s">
        <v>16</v>
      </c>
      <c r="V6" s="5"/>
      <c r="W6" s="7"/>
      <c r="X6" s="7"/>
      <c r="Y6" s="7"/>
      <c r="Z6" s="7"/>
      <c r="AA6" s="7" t="s">
        <v>32</v>
      </c>
      <c r="AB6" s="7"/>
      <c r="AC6" s="5"/>
      <c r="AD6" s="7"/>
      <c r="AE6" s="5"/>
      <c r="AF6" s="7"/>
      <c r="AG6" s="7"/>
      <c r="AH6" s="7"/>
      <c r="AI6" s="7"/>
      <c r="AJ6" s="7"/>
      <c r="AK6" s="5"/>
      <c r="AL6" s="7"/>
      <c r="AM6" s="7"/>
      <c r="AN6" s="7"/>
      <c r="AO6" s="7"/>
      <c r="AP6" s="7"/>
      <c r="AQ6" s="5"/>
      <c r="AR6" s="7" t="s">
        <v>35</v>
      </c>
      <c r="AS6" s="7"/>
      <c r="AT6" s="7"/>
      <c r="AU6" s="7"/>
      <c r="AV6" s="7"/>
      <c r="AW6" s="7"/>
      <c r="AX6" s="7"/>
      <c r="AY6" s="5"/>
      <c r="AZ6" s="7"/>
      <c r="BA6" s="7"/>
      <c r="BB6" s="7"/>
      <c r="BC6" s="7"/>
      <c r="BD6" s="7"/>
      <c r="BE6" s="5"/>
      <c r="BF6" s="7"/>
      <c r="BG6" s="5"/>
      <c r="BH6" s="7" t="s">
        <v>36</v>
      </c>
      <c r="BI6" s="7" t="s">
        <v>36</v>
      </c>
      <c r="BJ6" s="7"/>
      <c r="BK6" s="7" t="s">
        <v>37</v>
      </c>
      <c r="BL6" s="7" t="s">
        <v>37</v>
      </c>
      <c r="BM6" s="7" t="s">
        <v>38</v>
      </c>
      <c r="BN6" s="7" t="s">
        <v>39</v>
      </c>
      <c r="BO6" s="7" t="s">
        <v>40</v>
      </c>
      <c r="BP6" s="7" t="s">
        <v>40</v>
      </c>
      <c r="BQ6" s="7" t="s">
        <v>41</v>
      </c>
      <c r="BR6" s="7" t="s">
        <v>42</v>
      </c>
      <c r="BS6" s="7" t="s">
        <v>32</v>
      </c>
      <c r="BT6" t="s">
        <v>22</v>
      </c>
      <c r="BU6" s="5" t="s">
        <v>12</v>
      </c>
      <c r="BV6" s="7" t="s">
        <v>43</v>
      </c>
      <c r="BW6" s="5" t="s">
        <v>12</v>
      </c>
      <c r="BX6" s="7" t="s">
        <v>44</v>
      </c>
      <c r="BY6" s="5" t="s">
        <v>12</v>
      </c>
      <c r="BZ6" s="70" t="s">
        <v>560</v>
      </c>
      <c r="CA6" s="5" t="s">
        <v>12</v>
      </c>
      <c r="CB6" s="7" t="s">
        <v>45</v>
      </c>
      <c r="CC6" s="5"/>
      <c r="CD6" s="52" t="s">
        <v>46</v>
      </c>
      <c r="CE6" s="52" t="s">
        <v>47</v>
      </c>
      <c r="CF6" s="6"/>
      <c r="CG6" s="26"/>
      <c r="CH6" s="6"/>
      <c r="CI6" s="6"/>
      <c r="CJ6" s="6"/>
      <c r="CK6" s="6"/>
      <c r="CL6" s="5" t="s">
        <v>12</v>
      </c>
      <c r="CM6" s="6" t="s">
        <v>48</v>
      </c>
      <c r="CN6" s="6"/>
      <c r="CO6" s="6"/>
      <c r="CP6" s="6"/>
      <c r="CQ6" s="6" t="s">
        <v>49</v>
      </c>
      <c r="CR6" s="6" t="s">
        <v>48</v>
      </c>
      <c r="CS6" s="6"/>
      <c r="CT6" s="6"/>
      <c r="CU6" s="6"/>
      <c r="CV6" s="6" t="s">
        <v>49</v>
      </c>
    </row>
    <row r="7" spans="1:100" x14ac:dyDescent="0.2">
      <c r="C7" s="7"/>
      <c r="D7" s="5"/>
      <c r="E7" s="7" t="s">
        <v>51</v>
      </c>
      <c r="F7" s="7" t="s">
        <v>52</v>
      </c>
      <c r="G7" s="7" t="s">
        <v>39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14</v>
      </c>
      <c r="N7" s="7" t="s">
        <v>14</v>
      </c>
      <c r="O7" s="5"/>
      <c r="P7" s="7" t="s">
        <v>58</v>
      </c>
      <c r="Q7" s="7" t="s">
        <v>59</v>
      </c>
      <c r="R7" s="7" t="s">
        <v>51</v>
      </c>
      <c r="S7" s="7" t="s">
        <v>60</v>
      </c>
      <c r="T7" s="7" t="s">
        <v>16</v>
      </c>
      <c r="U7" s="7" t="s">
        <v>61</v>
      </c>
      <c r="V7" s="5"/>
      <c r="W7" s="7" t="s">
        <v>62</v>
      </c>
      <c r="X7" s="7" t="s">
        <v>63</v>
      </c>
      <c r="Y7" s="7" t="s">
        <v>64</v>
      </c>
      <c r="Z7" s="7" t="s">
        <v>64</v>
      </c>
      <c r="AA7" s="7" t="s">
        <v>17</v>
      </c>
      <c r="AB7" s="7" t="s">
        <v>17</v>
      </c>
      <c r="AC7" s="5"/>
      <c r="AD7" s="7"/>
      <c r="AE7" s="5"/>
      <c r="AF7" s="7"/>
      <c r="AG7" s="7" t="s">
        <v>65</v>
      </c>
      <c r="AH7" s="7" t="s">
        <v>66</v>
      </c>
      <c r="AI7" s="7"/>
      <c r="AJ7" s="7"/>
      <c r="AK7" s="5"/>
      <c r="AL7" s="7"/>
      <c r="AM7" s="7" t="s">
        <v>65</v>
      </c>
      <c r="AN7" s="7" t="s">
        <v>66</v>
      </c>
      <c r="AO7" s="7"/>
      <c r="AP7" s="7"/>
      <c r="AQ7" s="5"/>
      <c r="AR7" s="7" t="s">
        <v>67</v>
      </c>
      <c r="AS7" s="7"/>
      <c r="AT7" s="7" t="s">
        <v>68</v>
      </c>
      <c r="AU7" s="7" t="s">
        <v>69</v>
      </c>
      <c r="AV7" s="7" t="s">
        <v>66</v>
      </c>
      <c r="AW7" s="7"/>
      <c r="AX7" s="7" t="s">
        <v>70</v>
      </c>
      <c r="AY7" s="5"/>
      <c r="AZ7" s="7" t="s">
        <v>71</v>
      </c>
      <c r="BA7" s="7"/>
      <c r="BB7" s="7"/>
      <c r="BC7" s="7"/>
      <c r="BD7" s="7"/>
      <c r="BE7" s="5"/>
      <c r="BF7" s="7"/>
      <c r="BG7" s="5"/>
      <c r="BH7" s="7" t="s">
        <v>72</v>
      </c>
      <c r="BI7" s="7" t="s">
        <v>72</v>
      </c>
      <c r="BJ7" s="7" t="s">
        <v>73</v>
      </c>
      <c r="BK7" s="7" t="s">
        <v>74</v>
      </c>
      <c r="BL7" s="7"/>
      <c r="BM7" s="7" t="s">
        <v>75</v>
      </c>
      <c r="BN7" s="7" t="s">
        <v>76</v>
      </c>
      <c r="BO7" s="7" t="s">
        <v>75</v>
      </c>
      <c r="BP7" s="7" t="s">
        <v>76</v>
      </c>
      <c r="BQ7" s="7" t="s">
        <v>77</v>
      </c>
      <c r="BR7" s="7"/>
      <c r="BS7" s="7" t="s">
        <v>529</v>
      </c>
      <c r="BT7" s="7"/>
      <c r="BU7" s="5" t="s">
        <v>12</v>
      </c>
      <c r="BV7" s="7" t="s">
        <v>79</v>
      </c>
      <c r="BW7" s="5" t="s">
        <v>12</v>
      </c>
      <c r="BX7" s="7" t="s">
        <v>80</v>
      </c>
      <c r="BY7" s="5" t="s">
        <v>12</v>
      </c>
      <c r="BZ7" s="70" t="s">
        <v>79</v>
      </c>
      <c r="CA7" s="5" t="s">
        <v>12</v>
      </c>
      <c r="CB7" s="7" t="s">
        <v>27</v>
      </c>
      <c r="CC7" s="5"/>
      <c r="CD7" s="52"/>
      <c r="CE7" s="52"/>
      <c r="CF7" s="6"/>
      <c r="CG7" s="26"/>
      <c r="CH7" s="6"/>
      <c r="CI7" s="6"/>
      <c r="CJ7" s="6"/>
      <c r="CK7" s="6"/>
      <c r="CL7" s="5" t="s">
        <v>12</v>
      </c>
      <c r="CM7" s="6" t="s">
        <v>81</v>
      </c>
      <c r="CN7" s="6"/>
      <c r="CO7" s="6"/>
      <c r="CP7" s="6"/>
      <c r="CQ7" s="6"/>
      <c r="CR7" s="6" t="s">
        <v>82</v>
      </c>
      <c r="CS7" s="6"/>
      <c r="CT7" s="6"/>
      <c r="CU7" s="6"/>
      <c r="CV7" s="6"/>
    </row>
    <row r="8" spans="1:100" x14ac:dyDescent="0.2">
      <c r="B8" t="s">
        <v>461</v>
      </c>
      <c r="C8" s="12" t="s">
        <v>84</v>
      </c>
      <c r="D8" s="5"/>
      <c r="E8" s="12" t="s">
        <v>85</v>
      </c>
      <c r="F8" s="12" t="s">
        <v>61</v>
      </c>
      <c r="G8" s="12" t="s">
        <v>61</v>
      </c>
      <c r="H8" s="12" t="s">
        <v>86</v>
      </c>
      <c r="I8" s="12" t="s">
        <v>87</v>
      </c>
      <c r="J8" s="12" t="s">
        <v>88</v>
      </c>
      <c r="K8" s="12" t="s">
        <v>89</v>
      </c>
      <c r="L8" s="12" t="s">
        <v>89</v>
      </c>
      <c r="M8" s="12" t="s">
        <v>23</v>
      </c>
      <c r="N8" s="12" t="s">
        <v>61</v>
      </c>
      <c r="O8" s="5"/>
      <c r="P8" s="12" t="s">
        <v>90</v>
      </c>
      <c r="Q8" s="12" t="s">
        <v>51</v>
      </c>
      <c r="R8" s="12" t="s">
        <v>91</v>
      </c>
      <c r="S8" s="12" t="s">
        <v>92</v>
      </c>
      <c r="T8" s="12" t="s">
        <v>23</v>
      </c>
      <c r="U8" s="54"/>
      <c r="V8" s="5"/>
      <c r="W8" s="12" t="s">
        <v>93</v>
      </c>
      <c r="X8" s="12" t="s">
        <v>94</v>
      </c>
      <c r="Y8" s="12" t="s">
        <v>95</v>
      </c>
      <c r="Z8" s="12" t="s">
        <v>96</v>
      </c>
      <c r="AA8" s="12" t="s">
        <v>23</v>
      </c>
      <c r="AB8" s="12" t="s">
        <v>61</v>
      </c>
      <c r="AC8" s="5"/>
      <c r="AD8" s="12" t="s">
        <v>61</v>
      </c>
      <c r="AE8" s="5"/>
      <c r="AF8" s="12" t="s">
        <v>97</v>
      </c>
      <c r="AG8" s="12" t="s">
        <v>98</v>
      </c>
      <c r="AH8" s="12" t="s">
        <v>99</v>
      </c>
      <c r="AI8" s="12" t="s">
        <v>22</v>
      </c>
      <c r="AJ8" s="12" t="s">
        <v>18</v>
      </c>
      <c r="AK8" s="5"/>
      <c r="AL8" s="12" t="s">
        <v>97</v>
      </c>
      <c r="AM8" s="12" t="s">
        <v>98</v>
      </c>
      <c r="AN8" s="12" t="s">
        <v>99</v>
      </c>
      <c r="AO8" s="12" t="s">
        <v>22</v>
      </c>
      <c r="AP8" s="12" t="s">
        <v>100</v>
      </c>
      <c r="AQ8" s="5"/>
      <c r="AR8" s="12" t="s">
        <v>101</v>
      </c>
      <c r="AS8" s="12" t="s">
        <v>102</v>
      </c>
      <c r="AT8" s="12" t="s">
        <v>103</v>
      </c>
      <c r="AU8" s="12" t="s">
        <v>104</v>
      </c>
      <c r="AV8" s="12" t="s">
        <v>99</v>
      </c>
      <c r="AW8" s="12" t="s">
        <v>22</v>
      </c>
      <c r="AX8" s="12" t="s">
        <v>105</v>
      </c>
      <c r="AY8" s="5"/>
      <c r="AZ8" s="12" t="s">
        <v>106</v>
      </c>
      <c r="BA8" s="12" t="s">
        <v>107</v>
      </c>
      <c r="BB8" s="12" t="s">
        <v>105</v>
      </c>
      <c r="BC8" s="12" t="s">
        <v>22</v>
      </c>
      <c r="BD8" s="12" t="s">
        <v>21</v>
      </c>
      <c r="BE8" s="5"/>
      <c r="BF8" s="12" t="s">
        <v>108</v>
      </c>
      <c r="BG8" s="5"/>
      <c r="BH8" s="12" t="s">
        <v>106</v>
      </c>
      <c r="BI8" s="12" t="s">
        <v>109</v>
      </c>
      <c r="BJ8" s="12" t="s">
        <v>110</v>
      </c>
      <c r="BK8" s="12" t="s">
        <v>111</v>
      </c>
      <c r="BL8" s="12" t="s">
        <v>112</v>
      </c>
      <c r="BM8" s="12" t="s">
        <v>113</v>
      </c>
      <c r="BN8" s="12" t="s">
        <v>114</v>
      </c>
      <c r="BO8" s="12" t="s">
        <v>113</v>
      </c>
      <c r="BP8" s="12" t="s">
        <v>114</v>
      </c>
      <c r="BQ8" s="12" t="s">
        <v>115</v>
      </c>
      <c r="BR8" s="12" t="s">
        <v>86</v>
      </c>
      <c r="BS8" s="12"/>
      <c r="BT8" s="7"/>
      <c r="BU8" s="5" t="s">
        <v>12</v>
      </c>
      <c r="BW8" s="5" t="s">
        <v>12</v>
      </c>
      <c r="BX8" s="12"/>
      <c r="BY8" s="5" t="s">
        <v>12</v>
      </c>
      <c r="BZ8" s="34"/>
      <c r="CA8" s="5" t="s">
        <v>12</v>
      </c>
      <c r="CB8" s="12"/>
      <c r="CC8" s="5"/>
      <c r="CD8" s="53" t="s">
        <v>530</v>
      </c>
      <c r="CE8" s="53" t="s">
        <v>530</v>
      </c>
      <c r="CF8" s="6"/>
      <c r="CG8" s="26">
        <v>1</v>
      </c>
      <c r="CH8" s="37" t="s">
        <v>116</v>
      </c>
      <c r="CI8" s="6"/>
      <c r="CJ8" s="6"/>
      <c r="CK8" s="13">
        <f>(+C75)</f>
        <v>46177335.120000005</v>
      </c>
      <c r="CL8" s="5" t="s">
        <v>12</v>
      </c>
      <c r="CM8" s="6" t="s">
        <v>117</v>
      </c>
      <c r="CN8" s="6"/>
      <c r="CO8" s="6"/>
      <c r="CP8" s="6"/>
      <c r="CQ8" s="5"/>
      <c r="CR8" s="6" t="s">
        <v>118</v>
      </c>
      <c r="CS8" s="6"/>
      <c r="CT8" s="6"/>
      <c r="CU8" s="6"/>
      <c r="CV8" s="6"/>
    </row>
    <row r="9" spans="1:100" x14ac:dyDescent="0.2"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  <c r="AB9" s="16"/>
      <c r="AC9" s="15"/>
      <c r="AD9" s="16"/>
      <c r="AE9" s="15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5"/>
      <c r="AR9" s="16"/>
      <c r="AS9" s="16"/>
      <c r="AT9" s="16"/>
      <c r="AU9" s="16"/>
      <c r="AV9" s="16"/>
      <c r="AW9" s="16"/>
      <c r="AX9" s="16"/>
      <c r="AY9" s="15"/>
      <c r="AZ9" s="16"/>
      <c r="BA9" s="16"/>
      <c r="BB9" s="16"/>
      <c r="BC9" s="16"/>
      <c r="BD9" s="16"/>
      <c r="BE9" s="15"/>
      <c r="BF9" s="17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5" t="s">
        <v>12</v>
      </c>
      <c r="BV9" s="16"/>
      <c r="BW9" s="15" t="s">
        <v>12</v>
      </c>
      <c r="BX9" s="18"/>
      <c r="BY9" s="5" t="s">
        <v>12</v>
      </c>
      <c r="BZ9" s="70"/>
      <c r="CA9" s="5" t="s">
        <v>12</v>
      </c>
      <c r="CB9" s="17"/>
      <c r="CC9" s="5"/>
      <c r="CD9" s="45"/>
      <c r="CE9" s="45"/>
      <c r="CF9" s="6"/>
      <c r="CG9" s="26"/>
      <c r="CH9" s="6"/>
      <c r="CI9" s="6"/>
      <c r="CJ9" s="6"/>
      <c r="CK9" s="13"/>
      <c r="CL9" s="5" t="s">
        <v>12</v>
      </c>
      <c r="CM9" s="6" t="s">
        <v>119</v>
      </c>
      <c r="CN9" s="6"/>
      <c r="CO9" s="6"/>
      <c r="CP9" s="6"/>
      <c r="CQ9" s="13">
        <f>(+CK12)</f>
        <v>63145672.900000006</v>
      </c>
      <c r="CR9" s="6" t="s">
        <v>120</v>
      </c>
      <c r="CS9" s="6"/>
      <c r="CT9" s="6"/>
      <c r="CU9" s="6"/>
      <c r="CV9" s="5"/>
    </row>
    <row r="10" spans="1:100" x14ac:dyDescent="0.2">
      <c r="A10">
        <f>((IF(OR(BV10&gt;0,BX10&gt;0),1,)))</f>
        <v>1</v>
      </c>
      <c r="B10" t="s">
        <v>462</v>
      </c>
      <c r="C10" s="19">
        <v>0</v>
      </c>
      <c r="D10" s="20"/>
      <c r="E10" s="21">
        <v>31769526</v>
      </c>
      <c r="F10" s="21">
        <v>212359</v>
      </c>
      <c r="G10" s="21">
        <v>36258</v>
      </c>
      <c r="H10" s="21"/>
      <c r="I10" s="21"/>
      <c r="J10" s="21"/>
      <c r="K10" s="21">
        <v>7063451</v>
      </c>
      <c r="L10" s="21">
        <v>8617729</v>
      </c>
      <c r="M10" s="21">
        <v>3375481</v>
      </c>
      <c r="N10" s="19">
        <f>(SUM(E10:M10))</f>
        <v>51074804</v>
      </c>
      <c r="O10" s="20"/>
      <c r="P10" s="21">
        <v>19555014</v>
      </c>
      <c r="Q10" s="21"/>
      <c r="R10" s="21">
        <v>1150947</v>
      </c>
      <c r="S10" s="21"/>
      <c r="T10" s="21"/>
      <c r="U10" s="55">
        <f>(SUM(P10:T10))</f>
        <v>20705961</v>
      </c>
      <c r="V10" s="20"/>
      <c r="W10" s="21">
        <v>4781</v>
      </c>
      <c r="X10" s="21"/>
      <c r="Y10" s="21"/>
      <c r="Z10" s="21">
        <v>2695466</v>
      </c>
      <c r="AA10" s="21"/>
      <c r="AB10" s="19">
        <f>(SUM(W10:AA10))</f>
        <v>2700247</v>
      </c>
      <c r="AC10" s="20"/>
      <c r="AD10" s="19">
        <f t="shared" ref="AD10:AD41" si="0">(+AB10+U10+N10)</f>
        <v>74481012</v>
      </c>
      <c r="AE10" s="20"/>
      <c r="AF10" s="21">
        <v>32436</v>
      </c>
      <c r="AG10" s="21"/>
      <c r="AH10" s="21"/>
      <c r="AI10" s="21">
        <v>4876151</v>
      </c>
      <c r="AJ10" s="19">
        <f t="shared" ref="AJ10:AJ24" si="1">(SUM(AF10:AI10))</f>
        <v>4908587</v>
      </c>
      <c r="AK10" s="20"/>
      <c r="AL10" s="21">
        <v>12770782</v>
      </c>
      <c r="AM10" s="21">
        <v>1293836</v>
      </c>
      <c r="AN10" s="21"/>
      <c r="AO10" s="21">
        <v>5498638</v>
      </c>
      <c r="AP10" s="19">
        <f>(SUM(AL10:AO10))</f>
        <v>19563256</v>
      </c>
      <c r="AQ10" s="20"/>
      <c r="AR10" s="21">
        <v>5218595</v>
      </c>
      <c r="AS10" s="21">
        <v>414250</v>
      </c>
      <c r="AT10" s="21">
        <v>543517</v>
      </c>
      <c r="AU10" s="21">
        <v>229819</v>
      </c>
      <c r="AV10" s="21"/>
      <c r="AW10" s="21">
        <v>9573819</v>
      </c>
      <c r="AX10" s="19">
        <f>(SUM(AR10:AW10))</f>
        <v>15980000</v>
      </c>
      <c r="AY10" s="20"/>
      <c r="AZ10" s="21">
        <v>1397998</v>
      </c>
      <c r="BA10" s="21"/>
      <c r="BB10" s="21">
        <v>2583689</v>
      </c>
      <c r="BC10" s="21"/>
      <c r="BD10" s="19">
        <f>(SUM(AZ10:BC10))</f>
        <v>3981687</v>
      </c>
      <c r="BE10" s="20"/>
      <c r="BF10" s="22">
        <v>10148371</v>
      </c>
      <c r="BG10" s="20"/>
      <c r="BH10" s="21">
        <v>4221609</v>
      </c>
      <c r="BI10" s="21"/>
      <c r="BJ10" s="21"/>
      <c r="BK10" s="21">
        <v>2331938</v>
      </c>
      <c r="BL10" s="21">
        <v>3832453</v>
      </c>
      <c r="BM10" s="21"/>
      <c r="BN10" s="21"/>
      <c r="BO10" s="21"/>
      <c r="BP10" s="21"/>
      <c r="BQ10" s="21">
        <v>200030</v>
      </c>
      <c r="BR10" s="21"/>
      <c r="BS10" s="21"/>
      <c r="BT10" s="19">
        <f>((SUM(BH10:BS10)))</f>
        <v>10586030</v>
      </c>
      <c r="BU10" s="20" t="s">
        <v>12</v>
      </c>
      <c r="BV10" s="19">
        <f t="shared" ref="BV10:BV41" si="2">(+BT10+BF10+BD10+AX10+AP10+AJ10)</f>
        <v>65167931</v>
      </c>
      <c r="BW10" s="20" t="s">
        <v>12</v>
      </c>
      <c r="BX10" s="19">
        <f t="shared" ref="BX10:BX41" si="3">((+AB10+U10+N10)-BV10)</f>
        <v>9313081</v>
      </c>
      <c r="BY10" s="20" t="s">
        <v>12</v>
      </c>
      <c r="BZ10" s="19">
        <v>466854</v>
      </c>
      <c r="CA10" s="20" t="s">
        <v>12</v>
      </c>
      <c r="CB10" s="19">
        <f>(+BX10+BZ10+C10)</f>
        <v>9779935</v>
      </c>
      <c r="CC10" s="5"/>
      <c r="CD10" s="51">
        <v>6503198</v>
      </c>
      <c r="CE10" s="51">
        <v>3276737</v>
      </c>
      <c r="CF10" s="6"/>
      <c r="CG10" s="42"/>
      <c r="CH10" s="6" t="s">
        <v>23</v>
      </c>
      <c r="CI10" s="6"/>
      <c r="CJ10" s="6"/>
      <c r="CK10" s="13"/>
      <c r="CL10" s="5" t="s">
        <v>12</v>
      </c>
      <c r="CM10" s="6" t="s">
        <v>121</v>
      </c>
      <c r="CN10" s="6"/>
      <c r="CO10" s="6"/>
      <c r="CP10" s="6"/>
      <c r="CQ10" s="13">
        <f>+CK15</f>
        <v>166477</v>
      </c>
      <c r="CR10" s="6" t="s">
        <v>122</v>
      </c>
      <c r="CS10" s="6"/>
      <c r="CT10" s="6"/>
      <c r="CU10" s="6"/>
      <c r="CV10" s="6">
        <f>+CK64+CK65</f>
        <v>6178118</v>
      </c>
    </row>
    <row r="11" spans="1:100" x14ac:dyDescent="0.2">
      <c r="A11">
        <f t="shared" ref="A11:A73" si="4">((IF(OR(BV11&gt;0,BX11&gt;0),1,)))</f>
        <v>1</v>
      </c>
      <c r="B11" t="s">
        <v>547</v>
      </c>
      <c r="C11" s="19">
        <v>110823.3</v>
      </c>
      <c r="D11" s="20"/>
      <c r="E11" s="21">
        <v>4314.1000000000004</v>
      </c>
      <c r="F11" s="21"/>
      <c r="G11" s="21">
        <v>1256.5999999999999</v>
      </c>
      <c r="H11" s="21"/>
      <c r="I11" s="21"/>
      <c r="J11" s="21"/>
      <c r="K11" s="21"/>
      <c r="L11" s="21"/>
      <c r="M11" s="21">
        <v>27153.8</v>
      </c>
      <c r="N11" s="19">
        <f t="shared" ref="N11:N73" si="5">(SUM(E11:M11))</f>
        <v>32724.5</v>
      </c>
      <c r="O11" s="20"/>
      <c r="P11" s="21">
        <v>100490.07</v>
      </c>
      <c r="Q11" s="21"/>
      <c r="R11" s="21"/>
      <c r="S11" s="21">
        <v>29263.119999999999</v>
      </c>
      <c r="T11" s="21">
        <v>267.01</v>
      </c>
      <c r="U11" s="56">
        <f t="shared" ref="U11:U73" si="6">(SUM(P11:T11))</f>
        <v>130020.2</v>
      </c>
      <c r="V11" s="20"/>
      <c r="W11" s="21">
        <v>7257</v>
      </c>
      <c r="X11" s="21"/>
      <c r="Y11" s="21"/>
      <c r="Z11" s="21"/>
      <c r="AA11" s="21"/>
      <c r="AB11" s="19">
        <f t="shared" ref="AB11:AB73" si="7">(SUM(W11:AA11))</f>
        <v>7257</v>
      </c>
      <c r="AC11" s="20"/>
      <c r="AD11" s="19">
        <f t="shared" si="0"/>
        <v>170001.7</v>
      </c>
      <c r="AE11" s="20"/>
      <c r="AF11" s="21"/>
      <c r="AG11" s="21"/>
      <c r="AH11" s="21"/>
      <c r="AI11" s="21"/>
      <c r="AJ11" s="19">
        <f t="shared" si="1"/>
        <v>0</v>
      </c>
      <c r="AK11" s="20"/>
      <c r="AL11" s="21"/>
      <c r="AM11" s="21"/>
      <c r="AN11" s="21"/>
      <c r="AO11" s="21"/>
      <c r="AP11" s="19">
        <f t="shared" ref="AP11:AP73" si="8">(SUM(AL11:AO11))</f>
        <v>0</v>
      </c>
      <c r="AQ11" s="20"/>
      <c r="AR11" s="21"/>
      <c r="AS11" s="21">
        <v>31606.63</v>
      </c>
      <c r="AT11" s="21">
        <v>2017.45</v>
      </c>
      <c r="AU11" s="21">
        <v>25418.21</v>
      </c>
      <c r="AV11" s="21"/>
      <c r="AW11" s="21"/>
      <c r="AX11" s="19">
        <f t="shared" ref="AX11:AX73" si="9">(SUM(AR11:AW11))</f>
        <v>59042.29</v>
      </c>
      <c r="AY11" s="20"/>
      <c r="AZ11" s="21"/>
      <c r="BA11" s="21">
        <v>21732.98</v>
      </c>
      <c r="BB11" s="21">
        <v>1378.67</v>
      </c>
      <c r="BC11" s="21"/>
      <c r="BD11" s="19">
        <f t="shared" ref="BD11:BD73" si="10">(SUM(AZ11:BC11))</f>
        <v>23111.65</v>
      </c>
      <c r="BE11" s="20"/>
      <c r="BF11" s="22">
        <v>10889.64</v>
      </c>
      <c r="BG11" s="20"/>
      <c r="BH11" s="21"/>
      <c r="BI11" s="21"/>
      <c r="BJ11" s="21"/>
      <c r="BK11" s="21">
        <v>50756.75</v>
      </c>
      <c r="BL11" s="21"/>
      <c r="BM11" s="21"/>
      <c r="BN11" s="21"/>
      <c r="BO11" s="21"/>
      <c r="BP11" s="21"/>
      <c r="BQ11" s="21">
        <v>12500</v>
      </c>
      <c r="BR11" s="21"/>
      <c r="BS11" s="21">
        <v>9612.98</v>
      </c>
      <c r="BT11" s="19">
        <f t="shared" ref="BT11:BT73" si="11">((SUM(BH11:BS11)))</f>
        <v>72869.73</v>
      </c>
      <c r="BU11" s="20" t="s">
        <v>12</v>
      </c>
      <c r="BV11" s="19">
        <f t="shared" si="2"/>
        <v>165913.31</v>
      </c>
      <c r="BW11" s="20" t="s">
        <v>12</v>
      </c>
      <c r="BX11" s="19">
        <f t="shared" si="3"/>
        <v>4088.390000000014</v>
      </c>
      <c r="BY11" s="20" t="s">
        <v>12</v>
      </c>
      <c r="BZ11" s="19"/>
      <c r="CA11" s="20" t="s">
        <v>12</v>
      </c>
      <c r="CB11" s="19">
        <f t="shared" ref="CB11:CB73" si="12">(+BX11+BZ11+C11)</f>
        <v>114911.69000000002</v>
      </c>
      <c r="CC11" s="5"/>
      <c r="CD11" s="52"/>
      <c r="CE11" s="52">
        <v>114911.69</v>
      </c>
      <c r="CF11" s="6"/>
      <c r="CG11" s="2"/>
      <c r="CH11" s="38" t="s">
        <v>124</v>
      </c>
      <c r="CI11" s="6"/>
      <c r="CJ11" s="6"/>
      <c r="CK11" s="13"/>
      <c r="CL11" s="5" t="s">
        <v>12</v>
      </c>
      <c r="CM11" s="6" t="s">
        <v>125</v>
      </c>
      <c r="CN11" s="6"/>
      <c r="CO11" s="6"/>
      <c r="CP11" s="6"/>
      <c r="CQ11" s="23"/>
      <c r="CR11" s="6" t="s">
        <v>126</v>
      </c>
      <c r="CS11" s="6"/>
      <c r="CT11" s="6"/>
      <c r="CU11" s="6"/>
      <c r="CV11" s="6">
        <f>+CK68</f>
        <v>7482978.4699999997</v>
      </c>
    </row>
    <row r="12" spans="1:100" x14ac:dyDescent="0.2">
      <c r="A12">
        <f t="shared" si="4"/>
        <v>1</v>
      </c>
      <c r="B12" t="s">
        <v>463</v>
      </c>
      <c r="C12" s="19">
        <v>82458</v>
      </c>
      <c r="D12" s="20"/>
      <c r="E12" s="21">
        <v>26127</v>
      </c>
      <c r="F12" s="21"/>
      <c r="G12" s="21">
        <v>161</v>
      </c>
      <c r="H12" s="21"/>
      <c r="I12" s="21"/>
      <c r="J12" s="21"/>
      <c r="K12" s="21"/>
      <c r="L12" s="21"/>
      <c r="M12" s="21">
        <v>43291</v>
      </c>
      <c r="N12" s="19">
        <f t="shared" si="5"/>
        <v>69579</v>
      </c>
      <c r="O12" s="20"/>
      <c r="P12" s="21">
        <v>125046</v>
      </c>
      <c r="Q12" s="21"/>
      <c r="R12" s="21"/>
      <c r="S12" s="21"/>
      <c r="T12" s="21"/>
      <c r="U12" s="56">
        <f t="shared" si="6"/>
        <v>125046</v>
      </c>
      <c r="V12" s="20"/>
      <c r="W12" s="21">
        <v>44043</v>
      </c>
      <c r="X12" s="21"/>
      <c r="Y12" s="21"/>
      <c r="Z12" s="21"/>
      <c r="AA12" s="21"/>
      <c r="AB12" s="19">
        <f t="shared" si="7"/>
        <v>44043</v>
      </c>
      <c r="AC12" s="20"/>
      <c r="AD12" s="19">
        <f t="shared" si="0"/>
        <v>238668</v>
      </c>
      <c r="AE12" s="20"/>
      <c r="AF12" s="21">
        <v>7486</v>
      </c>
      <c r="AG12" s="21">
        <v>1841</v>
      </c>
      <c r="AH12" s="21"/>
      <c r="AI12" s="21">
        <v>2480</v>
      </c>
      <c r="AJ12" s="19">
        <f t="shared" si="1"/>
        <v>11807</v>
      </c>
      <c r="AK12" s="20"/>
      <c r="AL12" s="21">
        <v>14281</v>
      </c>
      <c r="AM12" s="21">
        <v>2140</v>
      </c>
      <c r="AN12" s="21"/>
      <c r="AO12" s="21">
        <v>5719</v>
      </c>
      <c r="AP12" s="19">
        <f t="shared" si="8"/>
        <v>22140</v>
      </c>
      <c r="AQ12" s="20"/>
      <c r="AR12" s="21">
        <v>11716</v>
      </c>
      <c r="AS12" s="21"/>
      <c r="AT12" s="21">
        <v>34420</v>
      </c>
      <c r="AU12" s="21">
        <v>49588</v>
      </c>
      <c r="AV12" s="21"/>
      <c r="AW12" s="21">
        <v>1835</v>
      </c>
      <c r="AX12" s="19">
        <f t="shared" si="9"/>
        <v>97559</v>
      </c>
      <c r="AY12" s="20"/>
      <c r="AZ12" s="21">
        <v>1591</v>
      </c>
      <c r="BA12" s="21">
        <v>32445</v>
      </c>
      <c r="BB12" s="21">
        <v>16179</v>
      </c>
      <c r="BC12" s="21"/>
      <c r="BD12" s="19">
        <f t="shared" si="10"/>
        <v>50215</v>
      </c>
      <c r="BE12" s="20"/>
      <c r="BF12" s="22">
        <v>22325</v>
      </c>
      <c r="BG12" s="20"/>
      <c r="BH12" s="21"/>
      <c r="BI12" s="21"/>
      <c r="BJ12" s="21"/>
      <c r="BK12" s="21">
        <v>2860</v>
      </c>
      <c r="BL12" s="21"/>
      <c r="BM12" s="21"/>
      <c r="BN12" s="21"/>
      <c r="BO12" s="21"/>
      <c r="BP12" s="21">
        <v>22550</v>
      </c>
      <c r="BQ12" s="21"/>
      <c r="BR12" s="21"/>
      <c r="BS12" s="21"/>
      <c r="BT12" s="19">
        <f t="shared" si="11"/>
        <v>25410</v>
      </c>
      <c r="BU12" s="20" t="s">
        <v>12</v>
      </c>
      <c r="BV12" s="19">
        <f t="shared" si="2"/>
        <v>229456</v>
      </c>
      <c r="BW12" s="20" t="s">
        <v>12</v>
      </c>
      <c r="BX12" s="19">
        <f t="shared" si="3"/>
        <v>9212</v>
      </c>
      <c r="BY12" s="20" t="s">
        <v>12</v>
      </c>
      <c r="BZ12" s="19"/>
      <c r="CA12" s="20" t="s">
        <v>12</v>
      </c>
      <c r="CB12" s="19">
        <f t="shared" si="12"/>
        <v>91670</v>
      </c>
      <c r="CC12" s="5"/>
      <c r="CD12" s="52">
        <v>30000</v>
      </c>
      <c r="CE12" s="52">
        <v>61670</v>
      </c>
      <c r="CF12" s="6"/>
      <c r="CG12" s="26">
        <v>2</v>
      </c>
      <c r="CH12" s="6" t="s">
        <v>128</v>
      </c>
      <c r="CI12" s="6"/>
      <c r="CJ12" s="6"/>
      <c r="CK12" s="13">
        <f>(+E75)</f>
        <v>63145672.900000006</v>
      </c>
      <c r="CL12" s="5" t="s">
        <v>12</v>
      </c>
      <c r="CM12" s="6" t="s">
        <v>129</v>
      </c>
      <c r="CN12" s="6"/>
      <c r="CO12" s="6"/>
      <c r="CP12" s="6"/>
      <c r="CQ12" s="13">
        <v>0</v>
      </c>
      <c r="CR12" s="6" t="s">
        <v>130</v>
      </c>
      <c r="CS12" s="6"/>
      <c r="CT12" s="6"/>
      <c r="CU12" s="6"/>
      <c r="CV12" s="6">
        <f>+CK50</f>
        <v>45910446.819999993</v>
      </c>
    </row>
    <row r="13" spans="1:100" x14ac:dyDescent="0.2">
      <c r="A13">
        <f t="shared" si="4"/>
        <v>1</v>
      </c>
      <c r="B13" t="s">
        <v>464</v>
      </c>
      <c r="C13" s="19">
        <v>110884</v>
      </c>
      <c r="D13" s="20"/>
      <c r="E13" s="21">
        <v>77863</v>
      </c>
      <c r="F13" s="21"/>
      <c r="G13" s="21">
        <v>174</v>
      </c>
      <c r="H13" s="21"/>
      <c r="I13" s="21"/>
      <c r="J13" s="21"/>
      <c r="K13" s="21"/>
      <c r="L13" s="21"/>
      <c r="M13" s="21">
        <v>4738</v>
      </c>
      <c r="N13" s="19">
        <f t="shared" si="5"/>
        <v>82775</v>
      </c>
      <c r="O13" s="20"/>
      <c r="P13" s="21">
        <v>166579</v>
      </c>
      <c r="Q13" s="21">
        <v>6158</v>
      </c>
      <c r="R13" s="21"/>
      <c r="S13" s="21"/>
      <c r="T13" s="21"/>
      <c r="U13" s="56">
        <f t="shared" si="6"/>
        <v>172737</v>
      </c>
      <c r="V13" s="20"/>
      <c r="W13" s="21"/>
      <c r="X13" s="21"/>
      <c r="Y13" s="21"/>
      <c r="Z13" s="21"/>
      <c r="AA13" s="21"/>
      <c r="AB13" s="19">
        <f t="shared" si="7"/>
        <v>0</v>
      </c>
      <c r="AC13" s="20"/>
      <c r="AD13" s="19">
        <f t="shared" si="0"/>
        <v>255512</v>
      </c>
      <c r="AE13" s="20"/>
      <c r="AF13" s="21"/>
      <c r="AG13" s="21"/>
      <c r="AH13" s="21"/>
      <c r="AI13" s="21"/>
      <c r="AJ13" s="19">
        <f t="shared" si="1"/>
        <v>0</v>
      </c>
      <c r="AK13" s="20"/>
      <c r="AL13" s="21"/>
      <c r="AM13" s="21"/>
      <c r="AN13" s="21"/>
      <c r="AO13" s="21"/>
      <c r="AP13" s="19">
        <f t="shared" si="8"/>
        <v>0</v>
      </c>
      <c r="AQ13" s="20"/>
      <c r="AR13" s="21">
        <v>115311</v>
      </c>
      <c r="AS13" s="21"/>
      <c r="AT13" s="21"/>
      <c r="AU13" s="21"/>
      <c r="AV13" s="21"/>
      <c r="AW13" s="21">
        <v>93231</v>
      </c>
      <c r="AX13" s="19">
        <f t="shared" si="9"/>
        <v>208542</v>
      </c>
      <c r="AY13" s="20"/>
      <c r="AZ13" s="21"/>
      <c r="BA13" s="21"/>
      <c r="BB13" s="21">
        <v>19791</v>
      </c>
      <c r="BC13" s="21"/>
      <c r="BD13" s="19">
        <f t="shared" si="10"/>
        <v>19791</v>
      </c>
      <c r="BE13" s="20"/>
      <c r="BF13" s="22">
        <v>35040</v>
      </c>
      <c r="BG13" s="20"/>
      <c r="BH13" s="21"/>
      <c r="BI13" s="21"/>
      <c r="BJ13" s="21"/>
      <c r="BK13" s="21">
        <v>3502</v>
      </c>
      <c r="BL13" s="21"/>
      <c r="BM13" s="21"/>
      <c r="BN13" s="21"/>
      <c r="BO13" s="21"/>
      <c r="BP13" s="21"/>
      <c r="BQ13" s="21"/>
      <c r="BR13" s="21"/>
      <c r="BS13" s="21">
        <v>7848</v>
      </c>
      <c r="BT13" s="19">
        <f t="shared" si="11"/>
        <v>11350</v>
      </c>
      <c r="BU13" s="20" t="s">
        <v>12</v>
      </c>
      <c r="BV13" s="19">
        <f t="shared" si="2"/>
        <v>274723</v>
      </c>
      <c r="BW13" s="20" t="s">
        <v>12</v>
      </c>
      <c r="BX13" s="19">
        <f t="shared" si="3"/>
        <v>-19211</v>
      </c>
      <c r="BY13" s="20" t="s">
        <v>12</v>
      </c>
      <c r="BZ13" s="19"/>
      <c r="CA13" s="20" t="s">
        <v>12</v>
      </c>
      <c r="CB13" s="19">
        <f t="shared" si="12"/>
        <v>91673</v>
      </c>
      <c r="CC13" s="5"/>
      <c r="CD13" s="52"/>
      <c r="CE13" s="52">
        <v>91673</v>
      </c>
      <c r="CF13" s="6"/>
      <c r="CG13" s="26">
        <v>3</v>
      </c>
      <c r="CH13" s="6" t="s">
        <v>132</v>
      </c>
      <c r="CI13" s="6"/>
      <c r="CJ13" s="6"/>
      <c r="CK13" s="13">
        <f>(+F75)</f>
        <v>519824</v>
      </c>
      <c r="CL13" s="5" t="s">
        <v>12</v>
      </c>
      <c r="CM13" s="6" t="s">
        <v>133</v>
      </c>
      <c r="CN13" s="6"/>
      <c r="CO13" s="6"/>
      <c r="CP13" s="6"/>
      <c r="CQ13" s="13">
        <f>+CK19</f>
        <v>8659373</v>
      </c>
      <c r="CR13" s="6" t="s">
        <v>134</v>
      </c>
      <c r="CS13" s="6"/>
      <c r="CT13" s="6"/>
      <c r="CU13" s="6"/>
      <c r="CV13" s="6">
        <f>(SUM(CV9:CV12))</f>
        <v>59571543.289999992</v>
      </c>
    </row>
    <row r="14" spans="1:100" x14ac:dyDescent="0.2">
      <c r="A14">
        <f t="shared" si="4"/>
        <v>1</v>
      </c>
      <c r="B14" t="s">
        <v>465</v>
      </c>
      <c r="C14" s="19">
        <v>1454784</v>
      </c>
      <c r="D14" s="20"/>
      <c r="E14" s="21">
        <v>755941</v>
      </c>
      <c r="F14" s="21">
        <v>40263</v>
      </c>
      <c r="G14" s="21">
        <v>5517</v>
      </c>
      <c r="H14" s="21"/>
      <c r="I14" s="21"/>
      <c r="J14" s="21">
        <v>55345</v>
      </c>
      <c r="K14" s="21"/>
      <c r="L14" s="21"/>
      <c r="M14" s="21">
        <v>125995</v>
      </c>
      <c r="N14" s="19">
        <f t="shared" si="5"/>
        <v>983061</v>
      </c>
      <c r="O14" s="20"/>
      <c r="P14" s="21">
        <v>768065</v>
      </c>
      <c r="Q14" s="21">
        <v>84192</v>
      </c>
      <c r="R14" s="21"/>
      <c r="S14" s="21"/>
      <c r="T14" s="21">
        <v>32249</v>
      </c>
      <c r="U14" s="56">
        <f t="shared" si="6"/>
        <v>884506</v>
      </c>
      <c r="V14" s="20"/>
      <c r="W14" s="21">
        <v>16982</v>
      </c>
      <c r="X14" s="21"/>
      <c r="Y14" s="21"/>
      <c r="Z14" s="21"/>
      <c r="AA14" s="21"/>
      <c r="AB14" s="19">
        <f t="shared" si="7"/>
        <v>16982</v>
      </c>
      <c r="AC14" s="20"/>
      <c r="AD14" s="19">
        <f t="shared" si="0"/>
        <v>1884549</v>
      </c>
      <c r="AE14" s="20"/>
      <c r="AF14" s="21">
        <v>40791</v>
      </c>
      <c r="AG14" s="21"/>
      <c r="AH14" s="21"/>
      <c r="AI14" s="21"/>
      <c r="AJ14" s="19">
        <f t="shared" si="1"/>
        <v>40791</v>
      </c>
      <c r="AK14" s="20"/>
      <c r="AL14" s="21">
        <v>444492</v>
      </c>
      <c r="AM14" s="21">
        <v>40276</v>
      </c>
      <c r="AN14" s="21"/>
      <c r="AO14" s="21"/>
      <c r="AP14" s="19">
        <f t="shared" si="8"/>
        <v>484768</v>
      </c>
      <c r="AQ14" s="20"/>
      <c r="AR14" s="21">
        <v>251661</v>
      </c>
      <c r="AS14" s="21">
        <v>55350</v>
      </c>
      <c r="AT14" s="21">
        <v>9387</v>
      </c>
      <c r="AU14" s="21">
        <v>48210</v>
      </c>
      <c r="AV14" s="21"/>
      <c r="AW14" s="21">
        <v>44659</v>
      </c>
      <c r="AX14" s="19">
        <f t="shared" si="9"/>
        <v>409267</v>
      </c>
      <c r="AY14" s="20"/>
      <c r="AZ14" s="21">
        <v>141000</v>
      </c>
      <c r="BA14" s="21">
        <v>55345</v>
      </c>
      <c r="BB14" s="21">
        <v>74014</v>
      </c>
      <c r="BC14" s="21">
        <v>121776</v>
      </c>
      <c r="BD14" s="19">
        <f t="shared" si="10"/>
        <v>392135</v>
      </c>
      <c r="BE14" s="20"/>
      <c r="BF14" s="22">
        <v>319085</v>
      </c>
      <c r="BG14" s="20"/>
      <c r="BH14" s="21">
        <v>8252</v>
      </c>
      <c r="BI14" s="21"/>
      <c r="BJ14" s="21"/>
      <c r="BK14" s="21">
        <v>2592</v>
      </c>
      <c r="BL14" s="21"/>
      <c r="BM14" s="21"/>
      <c r="BN14" s="21"/>
      <c r="BO14" s="21"/>
      <c r="BP14" s="21"/>
      <c r="BQ14" s="21">
        <v>108576</v>
      </c>
      <c r="BR14" s="21"/>
      <c r="BS14" s="21"/>
      <c r="BT14" s="19">
        <f t="shared" si="11"/>
        <v>119420</v>
      </c>
      <c r="BU14" s="20" t="s">
        <v>12</v>
      </c>
      <c r="BV14" s="19">
        <f t="shared" si="2"/>
        <v>1765466</v>
      </c>
      <c r="BW14" s="20" t="s">
        <v>12</v>
      </c>
      <c r="BX14" s="19">
        <f t="shared" si="3"/>
        <v>119083</v>
      </c>
      <c r="BY14" s="20" t="s">
        <v>12</v>
      </c>
      <c r="BZ14" s="19"/>
      <c r="CA14" s="20" t="s">
        <v>12</v>
      </c>
      <c r="CB14" s="19">
        <f t="shared" si="12"/>
        <v>1573867</v>
      </c>
      <c r="CC14" s="5"/>
      <c r="CD14" s="52">
        <v>1375000</v>
      </c>
      <c r="CE14" s="52">
        <v>198867</v>
      </c>
      <c r="CF14" s="6"/>
      <c r="CG14" s="26">
        <v>4</v>
      </c>
      <c r="CH14" s="6" t="s">
        <v>136</v>
      </c>
      <c r="CI14" s="6"/>
      <c r="CJ14" s="6"/>
      <c r="CK14" s="13">
        <f>(+G75)</f>
        <v>461029.57</v>
      </c>
      <c r="CL14" s="5" t="s">
        <v>12</v>
      </c>
      <c r="CM14" s="6" t="s">
        <v>137</v>
      </c>
      <c r="CN14" s="6"/>
      <c r="CO14" s="6"/>
      <c r="CP14" s="6"/>
      <c r="CQ14" s="13">
        <f>+CK13+CK14+CK18</f>
        <v>8097003.5700000003</v>
      </c>
      <c r="CR14" s="6" t="s">
        <v>138</v>
      </c>
      <c r="CS14" s="6"/>
      <c r="CT14" s="6"/>
      <c r="CU14" s="6"/>
      <c r="CV14" s="5"/>
    </row>
    <row r="15" spans="1:100" x14ac:dyDescent="0.2">
      <c r="A15">
        <f t="shared" si="4"/>
        <v>1</v>
      </c>
      <c r="B15" t="s">
        <v>466</v>
      </c>
      <c r="C15" s="19">
        <v>0</v>
      </c>
      <c r="D15" s="20"/>
      <c r="E15" s="21">
        <v>1323286</v>
      </c>
      <c r="F15" s="21"/>
      <c r="G15" s="21">
        <v>3850</v>
      </c>
      <c r="H15" s="21"/>
      <c r="I15" s="21"/>
      <c r="J15" s="21"/>
      <c r="K15" s="21"/>
      <c r="L15" s="21"/>
      <c r="M15" s="21">
        <v>127264</v>
      </c>
      <c r="N15" s="19">
        <f t="shared" si="5"/>
        <v>1454400</v>
      </c>
      <c r="O15" s="20"/>
      <c r="P15" s="21">
        <v>1370493</v>
      </c>
      <c r="Q15" s="21"/>
      <c r="R15" s="21">
        <v>196427</v>
      </c>
      <c r="S15" s="21"/>
      <c r="T15" s="21">
        <v>182063</v>
      </c>
      <c r="U15" s="56">
        <f t="shared" si="6"/>
        <v>1748983</v>
      </c>
      <c r="V15" s="20"/>
      <c r="W15" s="21">
        <v>136531</v>
      </c>
      <c r="X15" s="21"/>
      <c r="Y15" s="21"/>
      <c r="Z15" s="21"/>
      <c r="AA15" s="21"/>
      <c r="AB15" s="19">
        <f t="shared" si="7"/>
        <v>136531</v>
      </c>
      <c r="AC15" s="20"/>
      <c r="AD15" s="19">
        <f t="shared" si="0"/>
        <v>3339914</v>
      </c>
      <c r="AE15" s="20"/>
      <c r="AF15" s="21">
        <v>617450</v>
      </c>
      <c r="AG15" s="21">
        <v>11338</v>
      </c>
      <c r="AH15" s="21"/>
      <c r="AI15" s="21">
        <v>423191</v>
      </c>
      <c r="AJ15" s="19">
        <f t="shared" si="1"/>
        <v>1051979</v>
      </c>
      <c r="AK15" s="20"/>
      <c r="AL15" s="21"/>
      <c r="AM15" s="21"/>
      <c r="AN15" s="21"/>
      <c r="AO15" s="21"/>
      <c r="AP15" s="19">
        <f t="shared" si="8"/>
        <v>0</v>
      </c>
      <c r="AQ15" s="20"/>
      <c r="AR15" s="21">
        <v>1102198</v>
      </c>
      <c r="AS15" s="21"/>
      <c r="AT15" s="21"/>
      <c r="AU15" s="21"/>
      <c r="AV15" s="21"/>
      <c r="AW15" s="21">
        <v>757757</v>
      </c>
      <c r="AX15" s="19">
        <f t="shared" si="9"/>
        <v>1859955</v>
      </c>
      <c r="AY15" s="20"/>
      <c r="AZ15" s="21"/>
      <c r="BA15" s="21">
        <v>95818</v>
      </c>
      <c r="BB15" s="21"/>
      <c r="BC15" s="21"/>
      <c r="BD15" s="19">
        <f t="shared" si="10"/>
        <v>95818</v>
      </c>
      <c r="BE15" s="20"/>
      <c r="BF15" s="22">
        <v>60958</v>
      </c>
      <c r="BG15" s="20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19">
        <f t="shared" si="11"/>
        <v>0</v>
      </c>
      <c r="BU15" s="20" t="s">
        <v>12</v>
      </c>
      <c r="BV15" s="19">
        <f t="shared" si="2"/>
        <v>3068710</v>
      </c>
      <c r="BW15" s="20" t="s">
        <v>12</v>
      </c>
      <c r="BX15" s="19">
        <f t="shared" si="3"/>
        <v>271204</v>
      </c>
      <c r="BY15" s="20" t="s">
        <v>12</v>
      </c>
      <c r="BZ15" s="19"/>
      <c r="CA15" s="20" t="s">
        <v>12</v>
      </c>
      <c r="CB15" s="19">
        <f t="shared" si="12"/>
        <v>271204</v>
      </c>
      <c r="CC15" s="5"/>
      <c r="CD15" s="52">
        <v>271204</v>
      </c>
      <c r="CE15" s="52"/>
      <c r="CF15" s="6"/>
      <c r="CG15" s="26">
        <v>5</v>
      </c>
      <c r="CH15" s="6" t="s">
        <v>140</v>
      </c>
      <c r="CI15" s="6"/>
      <c r="CJ15" s="6"/>
      <c r="CK15" s="13">
        <f>(+H75)</f>
        <v>166477</v>
      </c>
      <c r="CL15" s="5" t="s">
        <v>12</v>
      </c>
      <c r="CM15" s="6" t="s">
        <v>141</v>
      </c>
      <c r="CN15" s="6"/>
      <c r="CO15" s="6"/>
      <c r="CP15" s="6"/>
      <c r="CQ15" s="13">
        <f>+CK20</f>
        <v>5699051.8099999996</v>
      </c>
      <c r="CR15" s="6" t="s">
        <v>142</v>
      </c>
      <c r="CS15" s="6"/>
      <c r="CT15" s="6"/>
      <c r="CU15" s="6"/>
      <c r="CV15" s="6">
        <f>+CK52+CK53+CK55+CK56+CK57+CK59+CK60+CK61+CK62+CK66</f>
        <v>61754532.860000007</v>
      </c>
    </row>
    <row r="16" spans="1:100" x14ac:dyDescent="0.2">
      <c r="A16">
        <f t="shared" si="4"/>
        <v>1</v>
      </c>
      <c r="B16" t="s">
        <v>467</v>
      </c>
      <c r="C16" s="19">
        <v>1235250</v>
      </c>
      <c r="D16" s="20"/>
      <c r="E16" s="21">
        <v>3164524</v>
      </c>
      <c r="F16" s="21">
        <v>2847</v>
      </c>
      <c r="G16" s="21">
        <v>51801</v>
      </c>
      <c r="H16" s="21"/>
      <c r="I16" s="21">
        <v>4326</v>
      </c>
      <c r="J16" s="21"/>
      <c r="K16" s="21"/>
      <c r="L16" s="21"/>
      <c r="M16" s="21">
        <v>61725</v>
      </c>
      <c r="N16" s="19">
        <f t="shared" si="5"/>
        <v>3285223</v>
      </c>
      <c r="O16" s="20"/>
      <c r="P16" s="21">
        <v>1745056</v>
      </c>
      <c r="Q16" s="21"/>
      <c r="R16" s="21">
        <v>160879</v>
      </c>
      <c r="S16" s="21">
        <v>75182</v>
      </c>
      <c r="T16" s="21">
        <v>12516</v>
      </c>
      <c r="U16" s="56">
        <f t="shared" si="6"/>
        <v>1993633</v>
      </c>
      <c r="V16" s="20"/>
      <c r="W16" s="21"/>
      <c r="X16" s="21"/>
      <c r="Y16" s="21">
        <v>90941</v>
      </c>
      <c r="Z16" s="21"/>
      <c r="AA16" s="21">
        <v>642869</v>
      </c>
      <c r="AB16" s="19">
        <f t="shared" si="7"/>
        <v>733810</v>
      </c>
      <c r="AC16" s="20"/>
      <c r="AD16" s="19">
        <f t="shared" si="0"/>
        <v>6012666</v>
      </c>
      <c r="AE16" s="20"/>
      <c r="AF16" s="21">
        <v>26280</v>
      </c>
      <c r="AG16" s="21"/>
      <c r="AH16" s="21"/>
      <c r="AI16" s="21"/>
      <c r="AJ16" s="19">
        <f t="shared" si="1"/>
        <v>26280</v>
      </c>
      <c r="AK16" s="20"/>
      <c r="AL16" s="21">
        <v>2014053</v>
      </c>
      <c r="AM16" s="21">
        <v>224266</v>
      </c>
      <c r="AN16" s="21">
        <v>9903</v>
      </c>
      <c r="AO16" s="21"/>
      <c r="AP16" s="19">
        <f t="shared" si="8"/>
        <v>2248222</v>
      </c>
      <c r="AQ16" s="20"/>
      <c r="AR16" s="21">
        <v>786507</v>
      </c>
      <c r="AS16" s="21">
        <v>34345</v>
      </c>
      <c r="AT16" s="21">
        <v>18028</v>
      </c>
      <c r="AU16" s="21">
        <v>45017</v>
      </c>
      <c r="AV16" s="21"/>
      <c r="AW16" s="21">
        <v>563611</v>
      </c>
      <c r="AX16" s="19">
        <f t="shared" si="9"/>
        <v>1447508</v>
      </c>
      <c r="AY16" s="20"/>
      <c r="AZ16" s="21">
        <v>251367</v>
      </c>
      <c r="BA16" s="21">
        <v>56000</v>
      </c>
      <c r="BB16" s="21">
        <v>571887</v>
      </c>
      <c r="BC16" s="21">
        <v>2865</v>
      </c>
      <c r="BD16" s="19">
        <f t="shared" si="10"/>
        <v>882119</v>
      </c>
      <c r="BE16" s="20"/>
      <c r="BF16" s="22">
        <v>557863</v>
      </c>
      <c r="BG16" s="20"/>
      <c r="BH16" s="21">
        <v>400814</v>
      </c>
      <c r="BI16" s="21">
        <v>38676</v>
      </c>
      <c r="BJ16" s="21"/>
      <c r="BK16" s="21">
        <v>39390</v>
      </c>
      <c r="BL16" s="21">
        <v>462977</v>
      </c>
      <c r="BM16" s="21"/>
      <c r="BN16" s="21"/>
      <c r="BO16" s="21"/>
      <c r="BP16" s="21"/>
      <c r="BQ16" s="21"/>
      <c r="BR16" s="21"/>
      <c r="BS16" s="21"/>
      <c r="BT16" s="19">
        <f t="shared" si="11"/>
        <v>941857</v>
      </c>
      <c r="BU16" s="20" t="s">
        <v>12</v>
      </c>
      <c r="BV16" s="19">
        <f t="shared" si="2"/>
        <v>6103849</v>
      </c>
      <c r="BW16" s="20" t="s">
        <v>12</v>
      </c>
      <c r="BX16" s="19">
        <f t="shared" si="3"/>
        <v>-91183</v>
      </c>
      <c r="BY16" s="20" t="s">
        <v>12</v>
      </c>
      <c r="BZ16" s="19"/>
      <c r="CA16" s="20" t="s">
        <v>12</v>
      </c>
      <c r="CB16" s="19">
        <f t="shared" si="12"/>
        <v>1144067</v>
      </c>
      <c r="CC16" s="5"/>
      <c r="CD16" s="52">
        <v>914068</v>
      </c>
      <c r="CE16" s="52">
        <v>230000</v>
      </c>
      <c r="CF16" s="6"/>
      <c r="CG16" s="26">
        <v>6</v>
      </c>
      <c r="CH16" s="6" t="s">
        <v>144</v>
      </c>
      <c r="CI16" s="6"/>
      <c r="CJ16" s="6"/>
      <c r="CK16" s="13">
        <f>(+I75)</f>
        <v>302571</v>
      </c>
      <c r="CL16" s="5" t="s">
        <v>12</v>
      </c>
      <c r="CM16" s="6" t="s">
        <v>145</v>
      </c>
      <c r="CN16" s="6"/>
      <c r="CO16" s="6"/>
      <c r="CP16" s="6"/>
      <c r="CQ16" s="23" t="s">
        <v>84</v>
      </c>
      <c r="CR16" s="6" t="s">
        <v>146</v>
      </c>
      <c r="CS16" s="6"/>
      <c r="CT16" s="6"/>
      <c r="CU16" s="6"/>
      <c r="CV16" s="6">
        <f>+CK54</f>
        <v>2757448.05</v>
      </c>
    </row>
    <row r="17" spans="1:100" x14ac:dyDescent="0.2">
      <c r="A17">
        <f t="shared" si="4"/>
        <v>1</v>
      </c>
      <c r="B17" t="s">
        <v>468</v>
      </c>
      <c r="C17" s="19">
        <v>466753</v>
      </c>
      <c r="D17" s="20"/>
      <c r="E17" s="21">
        <v>167049</v>
      </c>
      <c r="F17" s="21"/>
      <c r="G17" s="21">
        <v>2077</v>
      </c>
      <c r="I17" s="21"/>
      <c r="J17" s="21"/>
      <c r="K17" s="21"/>
      <c r="L17" s="21"/>
      <c r="M17" s="21">
        <v>14745</v>
      </c>
      <c r="N17" s="19">
        <f t="shared" si="5"/>
        <v>183871</v>
      </c>
      <c r="O17" s="20"/>
      <c r="P17" s="21">
        <v>238136</v>
      </c>
      <c r="Q17" s="21">
        <v>9532</v>
      </c>
      <c r="R17" s="21"/>
      <c r="S17" s="21"/>
      <c r="T17" s="21"/>
      <c r="U17" s="56">
        <f t="shared" si="6"/>
        <v>247668</v>
      </c>
      <c r="V17" s="20"/>
      <c r="W17" s="21">
        <v>1</v>
      </c>
      <c r="X17" s="21"/>
      <c r="Y17" s="21"/>
      <c r="Z17" s="21"/>
      <c r="AA17" s="21"/>
      <c r="AB17" s="19">
        <f t="shared" si="7"/>
        <v>1</v>
      </c>
      <c r="AC17" s="20"/>
      <c r="AD17" s="19">
        <f t="shared" si="0"/>
        <v>431540</v>
      </c>
      <c r="AE17" s="20"/>
      <c r="AF17" s="21"/>
      <c r="AG17" s="21"/>
      <c r="AH17" s="21"/>
      <c r="AI17" s="21"/>
      <c r="AJ17" s="19">
        <f t="shared" si="1"/>
        <v>0</v>
      </c>
      <c r="AK17" s="20"/>
      <c r="AL17" s="21">
        <v>18157</v>
      </c>
      <c r="AM17" s="21">
        <v>5750</v>
      </c>
      <c r="AN17" s="21"/>
      <c r="AO17" s="21"/>
      <c r="AP17" s="19">
        <f t="shared" si="8"/>
        <v>23907</v>
      </c>
      <c r="AQ17" s="20"/>
      <c r="AR17" s="21"/>
      <c r="AS17" s="21">
        <v>5488</v>
      </c>
      <c r="AT17" s="21">
        <v>69124</v>
      </c>
      <c r="AU17" s="21">
        <v>267461</v>
      </c>
      <c r="AV17" s="21"/>
      <c r="AW17" s="21"/>
      <c r="AX17" s="19">
        <f t="shared" si="9"/>
        <v>342073</v>
      </c>
      <c r="AY17" s="20"/>
      <c r="AZ17" s="21"/>
      <c r="BA17" s="21"/>
      <c r="BB17" s="21">
        <v>23144</v>
      </c>
      <c r="BC17" s="21"/>
      <c r="BD17" s="19">
        <f t="shared" si="10"/>
        <v>23144</v>
      </c>
      <c r="BE17" s="20"/>
      <c r="BF17" s="22">
        <v>36491</v>
      </c>
      <c r="BG17" s="20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>
        <v>108172</v>
      </c>
      <c r="BT17" s="19">
        <f t="shared" si="11"/>
        <v>108172</v>
      </c>
      <c r="BU17" s="20" t="s">
        <v>12</v>
      </c>
      <c r="BV17" s="19">
        <f t="shared" si="2"/>
        <v>533787</v>
      </c>
      <c r="BW17" s="20" t="s">
        <v>12</v>
      </c>
      <c r="BX17" s="19">
        <f t="shared" si="3"/>
        <v>-102247</v>
      </c>
      <c r="BY17" s="20" t="s">
        <v>12</v>
      </c>
      <c r="BZ17" s="19"/>
      <c r="CA17" s="20" t="s">
        <v>12</v>
      </c>
      <c r="CB17" s="19">
        <f t="shared" si="12"/>
        <v>364506</v>
      </c>
      <c r="CC17" s="5"/>
      <c r="CD17" s="52">
        <v>653100</v>
      </c>
      <c r="CE17" s="52"/>
      <c r="CF17" s="6"/>
      <c r="CG17" s="26">
        <v>7</v>
      </c>
      <c r="CH17" s="6" t="s">
        <v>148</v>
      </c>
      <c r="CI17" s="6"/>
      <c r="CJ17" s="6"/>
      <c r="CK17" s="13">
        <f>(+J75)</f>
        <v>80345</v>
      </c>
      <c r="CL17" s="5" t="s">
        <v>12</v>
      </c>
      <c r="CM17" s="6" t="s">
        <v>149</v>
      </c>
      <c r="CN17" s="6"/>
      <c r="CO17" s="6"/>
      <c r="CP17" s="6"/>
      <c r="CQ17" s="13">
        <f>+CK16</f>
        <v>302571</v>
      </c>
      <c r="CR17" s="6" t="s">
        <v>150</v>
      </c>
      <c r="CS17" s="6"/>
      <c r="CT17" s="6"/>
      <c r="CU17" s="6"/>
      <c r="CV17" s="6">
        <f>(SUM(CV15:CV16))</f>
        <v>64511980.910000004</v>
      </c>
    </row>
    <row r="18" spans="1:100" x14ac:dyDescent="0.2">
      <c r="A18">
        <f t="shared" si="4"/>
        <v>1</v>
      </c>
      <c r="B18" t="s">
        <v>469</v>
      </c>
      <c r="C18" s="19">
        <v>0</v>
      </c>
      <c r="D18" s="20"/>
      <c r="E18" s="21"/>
      <c r="F18" s="21"/>
      <c r="G18" s="21">
        <v>440</v>
      </c>
      <c r="H18" s="21"/>
      <c r="I18" s="21"/>
      <c r="J18" s="21"/>
      <c r="K18" s="21"/>
      <c r="L18" s="21"/>
      <c r="M18" s="21"/>
      <c r="N18" s="19">
        <f t="shared" si="5"/>
        <v>440</v>
      </c>
      <c r="O18" s="20"/>
      <c r="P18" s="21">
        <v>72597</v>
      </c>
      <c r="Q18" s="21"/>
      <c r="R18" s="21"/>
      <c r="S18" s="21"/>
      <c r="T18" s="21"/>
      <c r="U18" s="56">
        <f t="shared" si="6"/>
        <v>72597</v>
      </c>
      <c r="V18" s="20"/>
      <c r="W18" s="21">
        <v>72340</v>
      </c>
      <c r="X18" s="21"/>
      <c r="Y18" s="21"/>
      <c r="Z18" s="21"/>
      <c r="AA18" s="21"/>
      <c r="AB18" s="19">
        <f t="shared" si="7"/>
        <v>72340</v>
      </c>
      <c r="AC18" s="20"/>
      <c r="AD18" s="19">
        <f t="shared" si="0"/>
        <v>145377</v>
      </c>
      <c r="AE18" s="20"/>
      <c r="AF18" s="21"/>
      <c r="AG18" s="21"/>
      <c r="AH18" s="21"/>
      <c r="AI18" s="21"/>
      <c r="AJ18" s="19">
        <f t="shared" si="1"/>
        <v>0</v>
      </c>
      <c r="AK18" s="20"/>
      <c r="AL18" s="21"/>
      <c r="AM18" s="21"/>
      <c r="AN18" s="21"/>
      <c r="AO18" s="21"/>
      <c r="AP18" s="19">
        <f t="shared" si="8"/>
        <v>0</v>
      </c>
      <c r="AQ18" s="20"/>
      <c r="AR18" s="21"/>
      <c r="AS18" s="21"/>
      <c r="AT18" s="21">
        <v>24180</v>
      </c>
      <c r="AU18" s="21">
        <v>62725</v>
      </c>
      <c r="AV18" s="21"/>
      <c r="AW18" s="21"/>
      <c r="AX18" s="19">
        <f t="shared" si="9"/>
        <v>86905</v>
      </c>
      <c r="AY18" s="20"/>
      <c r="AZ18" s="21"/>
      <c r="BA18" s="21"/>
      <c r="BB18" s="21">
        <v>6980</v>
      </c>
      <c r="BC18" s="21"/>
      <c r="BD18" s="19">
        <f t="shared" si="10"/>
        <v>6980</v>
      </c>
      <c r="BE18" s="20"/>
      <c r="BF18" s="22">
        <v>37058</v>
      </c>
      <c r="BG18" s="20"/>
      <c r="BH18" s="21"/>
      <c r="BI18" s="21"/>
      <c r="BJ18" s="21">
        <v>1200</v>
      </c>
      <c r="BK18" s="21">
        <v>4351</v>
      </c>
      <c r="BL18" s="21">
        <v>200</v>
      </c>
      <c r="BM18" s="21"/>
      <c r="BN18" s="21"/>
      <c r="BO18" s="21"/>
      <c r="BP18" s="21"/>
      <c r="BQ18" s="21"/>
      <c r="BR18" s="21"/>
      <c r="BS18" s="21"/>
      <c r="BT18" s="19">
        <f t="shared" si="11"/>
        <v>5751</v>
      </c>
      <c r="BU18" s="20" t="s">
        <v>12</v>
      </c>
      <c r="BV18" s="19">
        <f t="shared" si="2"/>
        <v>136694</v>
      </c>
      <c r="BW18" s="20" t="s">
        <v>12</v>
      </c>
      <c r="BX18" s="19">
        <f t="shared" si="3"/>
        <v>8683</v>
      </c>
      <c r="BY18" s="20" t="s">
        <v>12</v>
      </c>
      <c r="BZ18" s="19">
        <v>0</v>
      </c>
      <c r="CA18" s="20" t="s">
        <v>12</v>
      </c>
      <c r="CB18" s="19">
        <f t="shared" si="12"/>
        <v>8683</v>
      </c>
      <c r="CC18" s="5"/>
      <c r="CD18" s="52"/>
      <c r="CE18" s="52"/>
      <c r="CF18" s="6"/>
      <c r="CG18" s="26">
        <v>8</v>
      </c>
      <c r="CH18" s="6" t="s">
        <v>152</v>
      </c>
      <c r="CI18" s="6"/>
      <c r="CJ18" s="6"/>
      <c r="CK18" s="13">
        <f>(+K75)</f>
        <v>7116150</v>
      </c>
      <c r="CL18" s="5" t="s">
        <v>12</v>
      </c>
      <c r="CM18" s="6" t="s">
        <v>153</v>
      </c>
      <c r="CN18" s="6"/>
      <c r="CO18" s="6"/>
      <c r="CP18" s="6"/>
      <c r="CQ18" s="13">
        <f>+CK17</f>
        <v>80345</v>
      </c>
      <c r="CR18" s="6" t="s">
        <v>154</v>
      </c>
      <c r="CS18" s="6"/>
      <c r="CT18" s="6"/>
      <c r="CU18" s="6"/>
      <c r="CV18" s="31">
        <f>+CK44+CK67</f>
        <v>22726322.659999996</v>
      </c>
    </row>
    <row r="19" spans="1:100" x14ac:dyDescent="0.2">
      <c r="A19">
        <f t="shared" si="4"/>
        <v>1</v>
      </c>
      <c r="B19" t="s">
        <v>470</v>
      </c>
      <c r="C19" s="19">
        <v>819573</v>
      </c>
      <c r="D19" s="20"/>
      <c r="E19" s="21">
        <v>93149</v>
      </c>
      <c r="F19" s="21"/>
      <c r="G19" s="21">
        <v>2069</v>
      </c>
      <c r="H19" s="21"/>
      <c r="I19" s="21"/>
      <c r="J19" s="21"/>
      <c r="K19" s="21"/>
      <c r="L19" s="21"/>
      <c r="M19" s="21">
        <v>33797</v>
      </c>
      <c r="N19" s="19">
        <f t="shared" si="5"/>
        <v>129015</v>
      </c>
      <c r="O19" s="20"/>
      <c r="P19" s="21">
        <v>230594</v>
      </c>
      <c r="Q19" s="21">
        <v>55044</v>
      </c>
      <c r="R19" s="21">
        <v>928</v>
      </c>
      <c r="S19" s="21">
        <v>2104</v>
      </c>
      <c r="T19" s="21">
        <v>3510</v>
      </c>
      <c r="U19" s="56">
        <f>(SUM(P19:T19))</f>
        <v>292180</v>
      </c>
      <c r="V19" s="20"/>
      <c r="W19" s="21">
        <v>329885</v>
      </c>
      <c r="X19" s="21"/>
      <c r="Y19" s="21">
        <v>84499</v>
      </c>
      <c r="Z19" s="21"/>
      <c r="AA19" s="21">
        <v>111304</v>
      </c>
      <c r="AB19" s="19">
        <f t="shared" si="7"/>
        <v>525688</v>
      </c>
      <c r="AC19" s="20"/>
      <c r="AD19" s="19">
        <f t="shared" si="0"/>
        <v>946883</v>
      </c>
      <c r="AE19" s="20"/>
      <c r="AF19" s="21">
        <v>107644</v>
      </c>
      <c r="AG19" s="21"/>
      <c r="AH19" s="21"/>
      <c r="AI19" s="21"/>
      <c r="AJ19" s="19">
        <f t="shared" si="1"/>
        <v>107644</v>
      </c>
      <c r="AK19" s="20"/>
      <c r="AL19" s="21">
        <v>105181</v>
      </c>
      <c r="AM19" s="21">
        <v>49648</v>
      </c>
      <c r="AN19" s="21"/>
      <c r="AO19" s="21"/>
      <c r="AP19" s="19">
        <f t="shared" si="8"/>
        <v>154829</v>
      </c>
      <c r="AQ19" s="20"/>
      <c r="AR19" s="21">
        <v>1936</v>
      </c>
      <c r="AS19" s="21">
        <v>903</v>
      </c>
      <c r="AT19" s="21">
        <v>7746</v>
      </c>
      <c r="AU19" s="21">
        <v>16469</v>
      </c>
      <c r="AV19" s="21"/>
      <c r="AW19" s="21">
        <v>315501</v>
      </c>
      <c r="AX19" s="19">
        <f t="shared" si="9"/>
        <v>342555</v>
      </c>
      <c r="AY19" s="20"/>
      <c r="AZ19" s="21">
        <v>22164</v>
      </c>
      <c r="BA19" s="21"/>
      <c r="BB19" s="21">
        <v>119541</v>
      </c>
      <c r="BC19" s="21"/>
      <c r="BD19" s="19">
        <f t="shared" si="10"/>
        <v>141705</v>
      </c>
      <c r="BE19" s="20"/>
      <c r="BF19" s="22">
        <v>83601</v>
      </c>
      <c r="BG19" s="20"/>
      <c r="BH19" s="21"/>
      <c r="BI19" s="21"/>
      <c r="BJ19" s="21"/>
      <c r="BK19" s="21">
        <v>4030</v>
      </c>
      <c r="BL19" s="21">
        <v>93345</v>
      </c>
      <c r="BM19" s="21"/>
      <c r="BN19" s="21"/>
      <c r="BO19" s="21"/>
      <c r="BP19" s="21">
        <v>39530</v>
      </c>
      <c r="BQ19" s="21"/>
      <c r="BR19" s="21"/>
      <c r="BS19" s="21"/>
      <c r="BT19" s="19">
        <f t="shared" si="11"/>
        <v>136905</v>
      </c>
      <c r="BU19" s="20" t="s">
        <v>12</v>
      </c>
      <c r="BV19" s="19">
        <f t="shared" si="2"/>
        <v>967239</v>
      </c>
      <c r="BW19" s="20" t="s">
        <v>12</v>
      </c>
      <c r="BX19" s="19">
        <f t="shared" si="3"/>
        <v>-20356</v>
      </c>
      <c r="BY19" s="20" t="s">
        <v>12</v>
      </c>
      <c r="BZ19" s="19">
        <v>-18125</v>
      </c>
      <c r="CA19" s="20" t="s">
        <v>12</v>
      </c>
      <c r="CB19" s="19">
        <f t="shared" si="12"/>
        <v>781092</v>
      </c>
      <c r="CC19" s="5"/>
      <c r="CD19" s="52"/>
      <c r="CE19" s="52"/>
      <c r="CF19" s="6"/>
      <c r="CG19" s="26">
        <v>9</v>
      </c>
      <c r="CH19" s="6" t="s">
        <v>156</v>
      </c>
      <c r="CI19" s="6"/>
      <c r="CJ19" s="6"/>
      <c r="CK19" s="13">
        <f>(+L75)</f>
        <v>8659373</v>
      </c>
      <c r="CL19" s="5" t="s">
        <v>12</v>
      </c>
      <c r="CM19" s="6" t="s">
        <v>157</v>
      </c>
      <c r="CN19" s="6"/>
      <c r="CO19" s="6"/>
      <c r="CP19" s="6"/>
      <c r="CQ19" s="13">
        <f>(SUM(CQ9:CQ18))</f>
        <v>86150494.280000001</v>
      </c>
      <c r="CR19" s="6" t="s">
        <v>158</v>
      </c>
      <c r="CS19" s="6"/>
      <c r="CT19" s="6"/>
      <c r="CU19" s="6"/>
      <c r="CV19" s="6"/>
    </row>
    <row r="20" spans="1:100" x14ac:dyDescent="0.2">
      <c r="A20">
        <f t="shared" si="4"/>
        <v>1</v>
      </c>
      <c r="B20" t="s">
        <v>471</v>
      </c>
      <c r="C20" s="19">
        <v>1028523</v>
      </c>
      <c r="D20" s="20"/>
      <c r="E20" s="21">
        <v>22898</v>
      </c>
      <c r="F20" s="21">
        <v>40910</v>
      </c>
      <c r="G20" s="21">
        <v>5616</v>
      </c>
      <c r="H20" s="21"/>
      <c r="I20" s="21"/>
      <c r="J20" s="21"/>
      <c r="K20" s="21"/>
      <c r="L20" s="21"/>
      <c r="M20" s="21">
        <v>72638</v>
      </c>
      <c r="N20" s="19">
        <f t="shared" si="5"/>
        <v>142062</v>
      </c>
      <c r="O20" s="20"/>
      <c r="P20" s="21">
        <v>188661</v>
      </c>
      <c r="Q20" s="21">
        <v>4634</v>
      </c>
      <c r="R20" s="21"/>
      <c r="S20" s="21"/>
      <c r="T20" s="21"/>
      <c r="U20" s="56">
        <f t="shared" si="6"/>
        <v>193295</v>
      </c>
      <c r="V20" s="20"/>
      <c r="W20" s="21">
        <v>281512</v>
      </c>
      <c r="X20" s="21"/>
      <c r="Y20" s="21"/>
      <c r="Z20" s="21"/>
      <c r="AA20" s="21"/>
      <c r="AB20" s="19">
        <f t="shared" si="7"/>
        <v>281512</v>
      </c>
      <c r="AC20" s="20"/>
      <c r="AD20" s="19">
        <f t="shared" si="0"/>
        <v>616869</v>
      </c>
      <c r="AE20" s="20"/>
      <c r="AF20" s="21"/>
      <c r="AG20" s="21"/>
      <c r="AH20" s="21"/>
      <c r="AI20" s="21"/>
      <c r="AJ20" s="19">
        <f t="shared" si="1"/>
        <v>0</v>
      </c>
      <c r="AK20" s="20"/>
      <c r="AL20" s="21">
        <v>45307</v>
      </c>
      <c r="AM20" s="21">
        <v>2686</v>
      </c>
      <c r="AN20" s="21"/>
      <c r="AO20" s="21"/>
      <c r="AP20" s="19">
        <f t="shared" si="8"/>
        <v>47993</v>
      </c>
      <c r="AQ20" s="20"/>
      <c r="AR20" s="21">
        <v>62485</v>
      </c>
      <c r="AS20" s="21">
        <v>2918</v>
      </c>
      <c r="AT20" s="21">
        <v>14591</v>
      </c>
      <c r="AU20" s="21">
        <v>177832</v>
      </c>
      <c r="AV20" s="21">
        <v>20211</v>
      </c>
      <c r="AW20" s="21">
        <v>31586</v>
      </c>
      <c r="AX20" s="19">
        <f t="shared" si="9"/>
        <v>309623</v>
      </c>
      <c r="AY20" s="20"/>
      <c r="AZ20" s="21">
        <v>185765</v>
      </c>
      <c r="BA20" s="21"/>
      <c r="BB20" s="21">
        <v>10631</v>
      </c>
      <c r="BC20" s="21"/>
      <c r="BD20" s="19">
        <f t="shared" si="10"/>
        <v>196396</v>
      </c>
      <c r="BE20" s="20"/>
      <c r="BF20" s="22">
        <v>26391</v>
      </c>
      <c r="BG20" s="20"/>
      <c r="BH20" s="21"/>
      <c r="BI20" s="21"/>
      <c r="BJ20" s="21"/>
      <c r="BK20" s="21">
        <v>5250</v>
      </c>
      <c r="BL20" s="21"/>
      <c r="BM20" s="21"/>
      <c r="BN20" s="21"/>
      <c r="BO20" s="21"/>
      <c r="BP20" s="21"/>
      <c r="BQ20" s="21">
        <v>4790</v>
      </c>
      <c r="BR20" s="21"/>
      <c r="BS20" s="21"/>
      <c r="BT20" s="19">
        <f t="shared" si="11"/>
        <v>10040</v>
      </c>
      <c r="BU20" s="20" t="s">
        <v>12</v>
      </c>
      <c r="BV20" s="19">
        <f t="shared" si="2"/>
        <v>590443</v>
      </c>
      <c r="BW20" s="20" t="s">
        <v>12</v>
      </c>
      <c r="BX20" s="19">
        <f t="shared" si="3"/>
        <v>26426</v>
      </c>
      <c r="BY20" s="20" t="s">
        <v>12</v>
      </c>
      <c r="BZ20" s="19"/>
      <c r="CA20" s="20" t="s">
        <v>12</v>
      </c>
      <c r="CB20" s="19">
        <f t="shared" si="12"/>
        <v>1054949</v>
      </c>
      <c r="CC20" s="5"/>
      <c r="CD20" s="52">
        <v>965753</v>
      </c>
      <c r="CE20" s="52">
        <v>89196</v>
      </c>
      <c r="CF20" s="6"/>
      <c r="CG20" s="26">
        <v>10</v>
      </c>
      <c r="CH20" s="6" t="s">
        <v>160</v>
      </c>
      <c r="CI20" s="6"/>
      <c r="CJ20" s="6"/>
      <c r="CK20" s="13">
        <f>(+M75)</f>
        <v>5699051.8099999996</v>
      </c>
      <c r="CL20" s="5" t="s">
        <v>12</v>
      </c>
      <c r="CM20" s="6" t="s">
        <v>161</v>
      </c>
      <c r="CN20" s="6"/>
      <c r="CO20" s="6"/>
      <c r="CP20" s="6"/>
      <c r="CQ20" s="13"/>
      <c r="CR20" s="6" t="s">
        <v>162</v>
      </c>
      <c r="CS20" s="6"/>
      <c r="CT20" s="6"/>
      <c r="CU20" s="6"/>
      <c r="CV20" s="6">
        <f>(+CV13+CV17+CV18+CV19)</f>
        <v>146809846.85999998</v>
      </c>
    </row>
    <row r="21" spans="1:100" x14ac:dyDescent="0.2">
      <c r="A21">
        <f t="shared" si="4"/>
        <v>1</v>
      </c>
      <c r="B21" t="s">
        <v>472</v>
      </c>
      <c r="C21" s="19">
        <v>558609</v>
      </c>
      <c r="D21" s="20"/>
      <c r="E21" s="21"/>
      <c r="F21" s="21"/>
      <c r="G21" s="21">
        <v>1114</v>
      </c>
      <c r="H21" s="21"/>
      <c r="I21" s="21"/>
      <c r="J21" s="21"/>
      <c r="K21" s="21"/>
      <c r="L21" s="21"/>
      <c r="M21" s="21">
        <v>21559</v>
      </c>
      <c r="N21" s="19">
        <f t="shared" si="5"/>
        <v>22673</v>
      </c>
      <c r="O21" s="20"/>
      <c r="P21" s="21">
        <v>77905</v>
      </c>
      <c r="Q21" s="21">
        <v>244</v>
      </c>
      <c r="R21" s="21"/>
      <c r="S21" s="21"/>
      <c r="T21" s="21"/>
      <c r="U21" s="56">
        <f t="shared" si="6"/>
        <v>78149</v>
      </c>
      <c r="V21" s="20"/>
      <c r="W21" s="21">
        <v>307761</v>
      </c>
      <c r="X21" s="21"/>
      <c r="Y21" s="21"/>
      <c r="Z21" s="21"/>
      <c r="AA21" s="21">
        <v>92897</v>
      </c>
      <c r="AB21" s="19">
        <f t="shared" si="7"/>
        <v>400658</v>
      </c>
      <c r="AC21" s="20"/>
      <c r="AD21" s="19">
        <f t="shared" si="0"/>
        <v>501480</v>
      </c>
      <c r="AE21" s="20"/>
      <c r="AF21" s="21"/>
      <c r="AG21" s="21"/>
      <c r="AH21" s="21"/>
      <c r="AI21" s="21"/>
      <c r="AJ21" s="19">
        <f t="shared" si="1"/>
        <v>0</v>
      </c>
      <c r="AK21" s="20"/>
      <c r="AL21" s="21">
        <v>8450</v>
      </c>
      <c r="AM21" s="21">
        <v>19998</v>
      </c>
      <c r="AN21" s="21"/>
      <c r="AO21" s="21"/>
      <c r="AP21" s="19">
        <f t="shared" si="8"/>
        <v>28448</v>
      </c>
      <c r="AQ21" s="20"/>
      <c r="AR21" s="21"/>
      <c r="AS21" s="21">
        <v>1066</v>
      </c>
      <c r="AT21" s="21">
        <v>22649</v>
      </c>
      <c r="AU21" s="21">
        <v>43066</v>
      </c>
      <c r="AV21" s="21"/>
      <c r="AW21" s="21">
        <v>82175</v>
      </c>
      <c r="AX21" s="19">
        <f t="shared" si="9"/>
        <v>148956</v>
      </c>
      <c r="AY21" s="20"/>
      <c r="AZ21" s="21"/>
      <c r="BA21" s="21"/>
      <c r="BB21" s="21">
        <v>25789</v>
      </c>
      <c r="BC21" s="21">
        <v>69</v>
      </c>
      <c r="BD21" s="19">
        <f t="shared" si="10"/>
        <v>25858</v>
      </c>
      <c r="BE21" s="20"/>
      <c r="BF21" s="22">
        <v>31864</v>
      </c>
      <c r="BG21" s="20"/>
      <c r="BH21" s="21"/>
      <c r="BI21" s="21">
        <v>600</v>
      </c>
      <c r="BJ21" s="21"/>
      <c r="BK21" s="21">
        <v>5350</v>
      </c>
      <c r="BL21" s="21">
        <v>70627</v>
      </c>
      <c r="BM21" s="21"/>
      <c r="BN21" s="21"/>
      <c r="BO21" s="21"/>
      <c r="BP21" s="21"/>
      <c r="BQ21" s="21"/>
      <c r="BR21" s="21"/>
      <c r="BS21" s="21"/>
      <c r="BT21" s="19">
        <f t="shared" si="11"/>
        <v>76577</v>
      </c>
      <c r="BU21" s="20" t="s">
        <v>12</v>
      </c>
      <c r="BV21" s="19">
        <f t="shared" si="2"/>
        <v>311703</v>
      </c>
      <c r="BW21" s="20" t="s">
        <v>12</v>
      </c>
      <c r="BX21" s="19">
        <f t="shared" si="3"/>
        <v>189777</v>
      </c>
      <c r="BY21" s="20" t="s">
        <v>12</v>
      </c>
      <c r="BZ21" s="19">
        <v>750</v>
      </c>
      <c r="CA21" s="20" t="s">
        <v>12</v>
      </c>
      <c r="CB21" s="19">
        <f t="shared" si="12"/>
        <v>749136</v>
      </c>
      <c r="CC21" s="5"/>
      <c r="CD21" s="52">
        <v>670000</v>
      </c>
      <c r="CE21" s="52">
        <v>79136</v>
      </c>
      <c r="CF21" s="6"/>
      <c r="CG21" s="26">
        <v>11</v>
      </c>
      <c r="CH21" s="6" t="s">
        <v>164</v>
      </c>
      <c r="CI21" s="6"/>
      <c r="CJ21" s="6"/>
      <c r="CK21" s="13">
        <f>(+N75)</f>
        <v>86150494.280000001</v>
      </c>
      <c r="CL21" s="5" t="s">
        <v>12</v>
      </c>
      <c r="CM21" s="6" t="s">
        <v>165</v>
      </c>
      <c r="CN21" s="6"/>
      <c r="CO21" s="6"/>
      <c r="CP21" s="6"/>
      <c r="CQ21" s="23"/>
      <c r="CR21" s="6" t="s">
        <v>166</v>
      </c>
      <c r="CS21" s="6"/>
      <c r="CT21" s="6"/>
      <c r="CU21" s="6"/>
      <c r="CV21" s="6"/>
    </row>
    <row r="22" spans="1:100" x14ac:dyDescent="0.2">
      <c r="A22">
        <f t="shared" si="4"/>
        <v>1</v>
      </c>
      <c r="B22" t="s">
        <v>473</v>
      </c>
      <c r="C22" s="19">
        <v>18645</v>
      </c>
      <c r="D22" s="20"/>
      <c r="E22" s="21">
        <v>66047</v>
      </c>
      <c r="F22" s="21"/>
      <c r="G22" s="21"/>
      <c r="H22" s="21"/>
      <c r="I22" s="21"/>
      <c r="J22" s="21"/>
      <c r="K22" s="21"/>
      <c r="L22" s="21"/>
      <c r="M22" s="21">
        <v>8371</v>
      </c>
      <c r="N22" s="19">
        <f t="shared" si="5"/>
        <v>74418</v>
      </c>
      <c r="O22" s="20"/>
      <c r="P22" s="21">
        <v>178257</v>
      </c>
      <c r="Q22" s="21"/>
      <c r="R22" s="21">
        <v>8282</v>
      </c>
      <c r="S22" s="21"/>
      <c r="T22" s="21"/>
      <c r="U22" s="56">
        <f t="shared" si="6"/>
        <v>186539</v>
      </c>
      <c r="V22" s="20"/>
      <c r="W22" s="21"/>
      <c r="X22" s="21"/>
      <c r="Y22" s="21"/>
      <c r="Z22" s="21"/>
      <c r="AA22" s="21"/>
      <c r="AB22" s="19">
        <f t="shared" si="7"/>
        <v>0</v>
      </c>
      <c r="AC22" s="20"/>
      <c r="AD22" s="19">
        <f t="shared" si="0"/>
        <v>260957</v>
      </c>
      <c r="AE22" s="20"/>
      <c r="AF22" s="21"/>
      <c r="AG22" s="21"/>
      <c r="AH22" s="21"/>
      <c r="AI22" s="21"/>
      <c r="AJ22" s="19">
        <f t="shared" si="1"/>
        <v>0</v>
      </c>
      <c r="AK22" s="20"/>
      <c r="AL22" s="21"/>
      <c r="AM22" s="21">
        <v>7500</v>
      </c>
      <c r="AN22" s="21">
        <v>8000</v>
      </c>
      <c r="AO22" s="21">
        <v>8500</v>
      </c>
      <c r="AP22" s="19">
        <f t="shared" si="8"/>
        <v>24000</v>
      </c>
      <c r="AQ22" s="20"/>
      <c r="AR22" s="21">
        <v>77204</v>
      </c>
      <c r="AS22" s="21">
        <v>30000</v>
      </c>
      <c r="AT22" s="21">
        <v>34136</v>
      </c>
      <c r="AU22" s="21">
        <v>23000</v>
      </c>
      <c r="AV22" s="21"/>
      <c r="AW22" s="21"/>
      <c r="AX22" s="19">
        <f t="shared" si="9"/>
        <v>164340</v>
      </c>
      <c r="AY22" s="20"/>
      <c r="AZ22" s="21">
        <v>6725</v>
      </c>
      <c r="BA22" s="21"/>
      <c r="BB22" s="21">
        <v>17500</v>
      </c>
      <c r="BC22" s="21"/>
      <c r="BD22" s="19">
        <f t="shared" si="10"/>
        <v>24225</v>
      </c>
      <c r="BE22" s="20"/>
      <c r="BF22" s="22">
        <v>40562</v>
      </c>
      <c r="BG22" s="20"/>
      <c r="BH22" s="21"/>
      <c r="BI22" s="21"/>
      <c r="BJ22" s="21"/>
      <c r="BK22" s="21">
        <v>1705</v>
      </c>
      <c r="BL22" s="21"/>
      <c r="BM22" s="21"/>
      <c r="BN22" s="21"/>
      <c r="BO22" s="21"/>
      <c r="BP22" s="21"/>
      <c r="BQ22" s="21">
        <v>1837</v>
      </c>
      <c r="BR22" s="21"/>
      <c r="BS22" s="21"/>
      <c r="BT22" s="19">
        <f t="shared" si="11"/>
        <v>3542</v>
      </c>
      <c r="BU22" s="20" t="s">
        <v>12</v>
      </c>
      <c r="BV22" s="19">
        <f t="shared" si="2"/>
        <v>256669</v>
      </c>
      <c r="BW22" s="20" t="s">
        <v>12</v>
      </c>
      <c r="BX22" s="19">
        <f t="shared" si="3"/>
        <v>4288</v>
      </c>
      <c r="BY22" s="20" t="s">
        <v>12</v>
      </c>
      <c r="BZ22" s="19"/>
      <c r="CA22" s="20" t="s">
        <v>12</v>
      </c>
      <c r="CB22" s="19">
        <f t="shared" si="12"/>
        <v>22933</v>
      </c>
      <c r="CC22" s="5"/>
      <c r="CD22" s="52"/>
      <c r="CE22" s="52">
        <v>22933</v>
      </c>
      <c r="CF22" s="6" t="s">
        <v>545</v>
      </c>
      <c r="CG22" s="2"/>
      <c r="CH22" s="38" t="s">
        <v>168</v>
      </c>
      <c r="CI22" s="6"/>
      <c r="CJ22" s="6"/>
      <c r="CK22" s="13"/>
      <c r="CL22" s="5" t="s">
        <v>12</v>
      </c>
      <c r="CM22" s="6" t="s">
        <v>169</v>
      </c>
      <c r="CN22" s="6"/>
      <c r="CO22" s="6"/>
      <c r="CP22" s="6"/>
      <c r="CQ22" s="13">
        <f>+CK23+CK24</f>
        <v>53062446.029999994</v>
      </c>
      <c r="CR22" s="6" t="s">
        <v>170</v>
      </c>
      <c r="CS22" s="6"/>
      <c r="CT22" s="6"/>
      <c r="CU22" s="6"/>
      <c r="CV22" s="6"/>
    </row>
    <row r="23" spans="1:100" x14ac:dyDescent="0.2">
      <c r="A23">
        <f t="shared" si="4"/>
        <v>1</v>
      </c>
      <c r="B23" t="s">
        <v>474</v>
      </c>
      <c r="C23" s="19">
        <v>531818</v>
      </c>
      <c r="D23" s="20"/>
      <c r="E23" s="21"/>
      <c r="F23" s="21"/>
      <c r="G23" s="21">
        <v>3474</v>
      </c>
      <c r="H23" s="21"/>
      <c r="I23" s="21"/>
      <c r="J23" s="21"/>
      <c r="K23" s="21"/>
      <c r="L23" s="21"/>
      <c r="M23" s="21">
        <v>17444</v>
      </c>
      <c r="N23" s="19">
        <f t="shared" si="5"/>
        <v>20918</v>
      </c>
      <c r="O23" s="20"/>
      <c r="P23" s="21">
        <v>53458</v>
      </c>
      <c r="Q23" s="21">
        <v>128</v>
      </c>
      <c r="R23" s="21"/>
      <c r="S23" s="21"/>
      <c r="T23" s="21"/>
      <c r="U23" s="56">
        <f t="shared" si="6"/>
        <v>53586</v>
      </c>
      <c r="V23" s="20"/>
      <c r="W23" s="21">
        <v>126991</v>
      </c>
      <c r="X23" s="21"/>
      <c r="Y23" s="21"/>
      <c r="Z23" s="21"/>
      <c r="AA23" s="21"/>
      <c r="AB23" s="19">
        <f t="shared" si="7"/>
        <v>126991</v>
      </c>
      <c r="AC23" s="20"/>
      <c r="AD23" s="19">
        <f t="shared" si="0"/>
        <v>201495</v>
      </c>
      <c r="AE23" s="20"/>
      <c r="AF23" s="21"/>
      <c r="AG23" s="21"/>
      <c r="AH23" s="21"/>
      <c r="AI23" s="21"/>
      <c r="AJ23" s="19">
        <f t="shared" si="1"/>
        <v>0</v>
      </c>
      <c r="AK23" s="20"/>
      <c r="AL23" s="21"/>
      <c r="AM23" s="21">
        <v>14518</v>
      </c>
      <c r="AN23" s="21"/>
      <c r="AO23" s="21"/>
      <c r="AP23" s="19">
        <f t="shared" si="8"/>
        <v>14518</v>
      </c>
      <c r="AQ23" s="20"/>
      <c r="AR23" s="21"/>
      <c r="AS23" s="21"/>
      <c r="AT23" s="21"/>
      <c r="AU23" s="21">
        <v>58449</v>
      </c>
      <c r="AV23" s="21"/>
      <c r="AW23" s="21">
        <v>50479</v>
      </c>
      <c r="AX23" s="19">
        <f t="shared" si="9"/>
        <v>108928</v>
      </c>
      <c r="AY23" s="20"/>
      <c r="AZ23" s="21">
        <v>33946</v>
      </c>
      <c r="BA23" s="21"/>
      <c r="BB23" s="21">
        <v>30127</v>
      </c>
      <c r="BC23" s="21">
        <v>5556</v>
      </c>
      <c r="BD23" s="19">
        <f t="shared" si="10"/>
        <v>69629</v>
      </c>
      <c r="BE23" s="20"/>
      <c r="BF23" s="22">
        <v>55561</v>
      </c>
      <c r="BG23" s="20"/>
      <c r="BH23" s="21"/>
      <c r="BI23" s="21"/>
      <c r="BJ23" s="21"/>
      <c r="BK23" s="21">
        <v>380</v>
      </c>
      <c r="BL23" s="21">
        <v>3025</v>
      </c>
      <c r="BM23" s="21"/>
      <c r="BN23" s="21"/>
      <c r="BO23" s="21"/>
      <c r="BP23" s="21"/>
      <c r="BQ23" s="21"/>
      <c r="BR23" s="21"/>
      <c r="BS23" s="21"/>
      <c r="BT23" s="19">
        <f t="shared" si="11"/>
        <v>3405</v>
      </c>
      <c r="BU23" s="20" t="s">
        <v>12</v>
      </c>
      <c r="BV23" s="19">
        <f t="shared" si="2"/>
        <v>252041</v>
      </c>
      <c r="BW23" s="20" t="s">
        <v>12</v>
      </c>
      <c r="BX23" s="19">
        <f t="shared" si="3"/>
        <v>-50546</v>
      </c>
      <c r="BY23" s="20" t="s">
        <v>12</v>
      </c>
      <c r="BZ23" s="19"/>
      <c r="CA23" s="20" t="s">
        <v>12</v>
      </c>
      <c r="CB23" s="19">
        <f t="shared" si="12"/>
        <v>481272</v>
      </c>
      <c r="CC23" s="5"/>
      <c r="CD23" s="52">
        <v>425000</v>
      </c>
      <c r="CE23" s="52">
        <v>56272</v>
      </c>
      <c r="CF23" s="6"/>
      <c r="CG23" s="26">
        <v>12</v>
      </c>
      <c r="CH23" s="6" t="s">
        <v>172</v>
      </c>
      <c r="CI23" s="6"/>
      <c r="CJ23" s="6"/>
      <c r="CK23" s="13">
        <v>0</v>
      </c>
      <c r="CL23" s="5" t="s">
        <v>12</v>
      </c>
      <c r="CM23" s="6" t="s">
        <v>173</v>
      </c>
      <c r="CN23" s="6"/>
      <c r="CO23" s="6"/>
      <c r="CP23" s="6"/>
      <c r="CQ23" s="13" t="s">
        <v>84</v>
      </c>
      <c r="CR23" s="6" t="s">
        <v>174</v>
      </c>
      <c r="CS23" s="6"/>
      <c r="CT23" s="6"/>
      <c r="CU23" s="6"/>
      <c r="CV23" s="6">
        <f>(+CK69)</f>
        <v>0</v>
      </c>
    </row>
    <row r="24" spans="1:100" x14ac:dyDescent="0.2">
      <c r="A24">
        <f t="shared" si="4"/>
        <v>1</v>
      </c>
      <c r="B24" t="s">
        <v>475</v>
      </c>
      <c r="C24" s="19">
        <v>186983.82</v>
      </c>
      <c r="D24" s="20"/>
      <c r="E24" s="21">
        <v>32621.88</v>
      </c>
      <c r="F24" s="21">
        <v>5750</v>
      </c>
      <c r="G24" s="21">
        <v>612.07000000000005</v>
      </c>
      <c r="H24" s="21"/>
      <c r="I24" s="21"/>
      <c r="J24" s="21"/>
      <c r="K24" s="21"/>
      <c r="L24" s="21"/>
      <c r="M24" s="21">
        <v>8192.4</v>
      </c>
      <c r="N24" s="19">
        <f t="shared" si="5"/>
        <v>47176.350000000006</v>
      </c>
      <c r="O24" s="20"/>
      <c r="P24" s="21">
        <v>534871.31000000006</v>
      </c>
      <c r="Q24" s="21"/>
      <c r="R24" s="21">
        <v>3091.11</v>
      </c>
      <c r="S24" s="21"/>
      <c r="T24" s="21">
        <v>1450</v>
      </c>
      <c r="U24" s="56">
        <f t="shared" si="6"/>
        <v>539412.42000000004</v>
      </c>
      <c r="V24" s="20"/>
      <c r="W24" s="21">
        <v>31286.7</v>
      </c>
      <c r="X24" s="21"/>
      <c r="Y24" s="21"/>
      <c r="Z24" s="21"/>
      <c r="AA24" s="21"/>
      <c r="AB24" s="19">
        <f t="shared" si="7"/>
        <v>31286.7</v>
      </c>
      <c r="AC24" s="20"/>
      <c r="AD24" s="19">
        <f t="shared" si="0"/>
        <v>617875.47</v>
      </c>
      <c r="AE24" s="20"/>
      <c r="AF24" s="21">
        <v>26013</v>
      </c>
      <c r="AG24" s="21"/>
      <c r="AH24" s="21"/>
      <c r="AI24" s="21"/>
      <c r="AJ24" s="19">
        <f t="shared" si="1"/>
        <v>26013</v>
      </c>
      <c r="AK24" s="20"/>
      <c r="AL24" s="21">
        <v>67226.7</v>
      </c>
      <c r="AM24" s="21">
        <v>11315.5</v>
      </c>
      <c r="AN24" s="21"/>
      <c r="AO24" s="21"/>
      <c r="AP24" s="19">
        <f t="shared" si="8"/>
        <v>78542.2</v>
      </c>
      <c r="AQ24" s="20"/>
      <c r="AR24" s="21">
        <v>42088.25</v>
      </c>
      <c r="AS24" s="21">
        <v>11936.94</v>
      </c>
      <c r="AT24" s="21">
        <v>39244.6</v>
      </c>
      <c r="AU24" s="21">
        <v>16891</v>
      </c>
      <c r="AV24" s="21"/>
      <c r="AW24" s="21">
        <v>172548.35</v>
      </c>
      <c r="AX24" s="19">
        <f t="shared" si="9"/>
        <v>282709.14</v>
      </c>
      <c r="AY24" s="20"/>
      <c r="AZ24" s="21">
        <v>11523</v>
      </c>
      <c r="BA24" s="21">
        <v>20168.330000000002</v>
      </c>
      <c r="BB24" s="21">
        <v>36947.230000000003</v>
      </c>
      <c r="BC24" s="21">
        <v>4245</v>
      </c>
      <c r="BD24" s="19">
        <f t="shared" si="10"/>
        <v>72883.56</v>
      </c>
      <c r="BE24" s="20"/>
      <c r="BF24" s="22">
        <v>111060.26</v>
      </c>
      <c r="BG24" s="20"/>
      <c r="BH24" s="21"/>
      <c r="BI24" s="21"/>
      <c r="BJ24" s="21"/>
      <c r="BK24" s="21">
        <v>15975.03</v>
      </c>
      <c r="BL24" s="21"/>
      <c r="BM24" s="21"/>
      <c r="BN24" s="21"/>
      <c r="BO24" s="21"/>
      <c r="BP24" s="21"/>
      <c r="BQ24" s="21"/>
      <c r="BR24" s="21"/>
      <c r="BS24" s="21"/>
      <c r="BT24" s="19">
        <f t="shared" si="11"/>
        <v>15975.03</v>
      </c>
      <c r="BU24" s="20" t="s">
        <v>12</v>
      </c>
      <c r="BV24" s="19">
        <f t="shared" si="2"/>
        <v>587183.18999999994</v>
      </c>
      <c r="BW24" s="20" t="s">
        <v>12</v>
      </c>
      <c r="BX24" s="19">
        <f t="shared" si="3"/>
        <v>30692.280000000028</v>
      </c>
      <c r="BY24" s="20" t="s">
        <v>12</v>
      </c>
      <c r="BZ24" s="19"/>
      <c r="CA24" s="20" t="s">
        <v>12</v>
      </c>
      <c r="CB24" s="19">
        <f t="shared" si="12"/>
        <v>217676.10000000003</v>
      </c>
      <c r="CC24" s="5"/>
      <c r="CD24" s="52">
        <v>117676.1</v>
      </c>
      <c r="CE24" s="52">
        <v>100000</v>
      </c>
      <c r="CF24" s="6"/>
      <c r="CG24" s="26">
        <v>12</v>
      </c>
      <c r="CH24" s="6" t="s">
        <v>176</v>
      </c>
      <c r="CI24" s="6"/>
      <c r="CJ24" s="6"/>
      <c r="CK24" s="13">
        <f>(+P75)</f>
        <v>53062446.029999994</v>
      </c>
      <c r="CL24" s="5" t="s">
        <v>12</v>
      </c>
      <c r="CM24" s="6" t="s">
        <v>177</v>
      </c>
      <c r="CN24" s="6"/>
      <c r="CO24" s="6"/>
      <c r="CP24" s="6"/>
      <c r="CQ24" s="13">
        <f>+CK25+CK26+CK27+CK28</f>
        <v>4899838.12</v>
      </c>
      <c r="CR24" s="6" t="s">
        <v>178</v>
      </c>
      <c r="CS24" s="6"/>
      <c r="CT24" s="6"/>
      <c r="CU24" s="6"/>
      <c r="CV24" s="6">
        <f>(+CK71)</f>
        <v>0</v>
      </c>
    </row>
    <row r="25" spans="1:100" x14ac:dyDescent="0.2">
      <c r="A25">
        <f t="shared" si="4"/>
        <v>1</v>
      </c>
      <c r="B25" t="s">
        <v>476</v>
      </c>
      <c r="C25" s="19"/>
      <c r="D25" s="20"/>
      <c r="E25" s="21">
        <v>927950</v>
      </c>
      <c r="F25" s="21">
        <v>9805</v>
      </c>
      <c r="G25" s="21">
        <v>12674</v>
      </c>
      <c r="H25" s="21"/>
      <c r="I25" s="21"/>
      <c r="J25" s="21"/>
      <c r="K25" s="21"/>
      <c r="L25" s="21"/>
      <c r="M25" s="21">
        <v>38876</v>
      </c>
      <c r="N25" s="19">
        <f t="shared" si="5"/>
        <v>989305</v>
      </c>
      <c r="O25" s="20"/>
      <c r="P25" s="21">
        <v>922029</v>
      </c>
      <c r="Q25" s="21"/>
      <c r="R25" s="21"/>
      <c r="S25" s="21"/>
      <c r="T25" s="21">
        <v>51752</v>
      </c>
      <c r="U25" s="56">
        <f>(SUM(P25:T25))</f>
        <v>973781</v>
      </c>
      <c r="V25" s="20"/>
      <c r="W25" s="21">
        <v>111815</v>
      </c>
      <c r="X25" s="21"/>
      <c r="Y25" s="21">
        <v>306509</v>
      </c>
      <c r="Z25" s="21"/>
      <c r="AA25" s="21">
        <v>112517</v>
      </c>
      <c r="AB25" s="19">
        <f>(SUM(W25:AA25))</f>
        <v>530841</v>
      </c>
      <c r="AC25" s="20"/>
      <c r="AD25" s="19">
        <f t="shared" si="0"/>
        <v>2493927</v>
      </c>
      <c r="AE25" s="20"/>
      <c r="AF25" s="21"/>
      <c r="AG25" s="21"/>
      <c r="AH25" s="21"/>
      <c r="AI25" s="21"/>
      <c r="AJ25" s="19">
        <f>(SUM(AF25:AI25))</f>
        <v>0</v>
      </c>
      <c r="AK25" s="20"/>
      <c r="AL25" s="21">
        <v>312715.5</v>
      </c>
      <c r="AM25" s="21">
        <v>6053.75</v>
      </c>
      <c r="AN25" s="21"/>
      <c r="AO25" s="21">
        <v>75351.66</v>
      </c>
      <c r="AP25" s="19">
        <f>(SUM(AL25:AO25))</f>
        <v>394120.91000000003</v>
      </c>
      <c r="AQ25" s="20"/>
      <c r="AR25" s="21">
        <v>61021</v>
      </c>
      <c r="AS25" s="21">
        <v>10806</v>
      </c>
      <c r="AT25" s="21">
        <v>32942</v>
      </c>
      <c r="AU25" s="21">
        <v>11559</v>
      </c>
      <c r="AV25" s="21"/>
      <c r="AW25" s="21">
        <v>742564</v>
      </c>
      <c r="AX25" s="19">
        <f>(SUM(AR25:AW25))</f>
        <v>858892</v>
      </c>
      <c r="AY25" s="20"/>
      <c r="AZ25" s="21">
        <v>47586</v>
      </c>
      <c r="BA25" s="21">
        <v>32430</v>
      </c>
      <c r="BB25" s="21">
        <v>261236</v>
      </c>
      <c r="BC25" s="21">
        <v>131441</v>
      </c>
      <c r="BD25" s="19">
        <f>(SUM(AZ25:BC25))</f>
        <v>472693</v>
      </c>
      <c r="BE25" s="20"/>
      <c r="BF25" s="22">
        <v>279245</v>
      </c>
      <c r="BG25" s="20"/>
      <c r="BH25" s="21">
        <v>83490</v>
      </c>
      <c r="BI25" s="21"/>
      <c r="BJ25" s="21"/>
      <c r="BK25" s="21">
        <v>13990.12</v>
      </c>
      <c r="BL25" s="21">
        <v>391495.66</v>
      </c>
      <c r="BM25" s="21"/>
      <c r="BN25" s="21"/>
      <c r="BO25" s="21"/>
      <c r="BP25" s="21"/>
      <c r="BQ25" s="21"/>
      <c r="BR25" s="21"/>
      <c r="BS25" s="21"/>
      <c r="BT25" s="19">
        <f t="shared" si="11"/>
        <v>488975.77999999997</v>
      </c>
      <c r="BU25" s="20" t="s">
        <v>12</v>
      </c>
      <c r="BV25" s="19">
        <f t="shared" si="2"/>
        <v>2493926.6900000004</v>
      </c>
      <c r="BW25" s="20" t="s">
        <v>12</v>
      </c>
      <c r="BX25" s="19">
        <f t="shared" si="3"/>
        <v>0.30999999959021807</v>
      </c>
      <c r="BY25" s="20" t="s">
        <v>12</v>
      </c>
      <c r="BZ25" s="19"/>
      <c r="CA25" s="20" t="s">
        <v>12</v>
      </c>
      <c r="CB25" s="19">
        <f t="shared" si="12"/>
        <v>0.30999999959021807</v>
      </c>
      <c r="CC25" s="5"/>
      <c r="CD25" s="52"/>
      <c r="CE25" s="52"/>
      <c r="CF25" s="6"/>
      <c r="CG25" s="26">
        <v>13</v>
      </c>
      <c r="CH25" s="6" t="s">
        <v>180</v>
      </c>
      <c r="CI25" s="6"/>
      <c r="CJ25" s="6"/>
      <c r="CK25" s="13">
        <f>(+Q75)</f>
        <v>1530087.88</v>
      </c>
      <c r="CL25" s="5" t="s">
        <v>12</v>
      </c>
      <c r="CM25" s="6" t="s">
        <v>181</v>
      </c>
      <c r="CN25" s="6"/>
      <c r="CO25" s="6"/>
      <c r="CP25" s="6"/>
      <c r="CQ25" s="13">
        <f>(SUM(CQ22:CQ24))</f>
        <v>57962284.149999991</v>
      </c>
      <c r="CR25" s="6" t="s">
        <v>182</v>
      </c>
      <c r="CS25" s="6"/>
      <c r="CT25" s="6"/>
      <c r="CU25" s="6"/>
      <c r="CV25" s="6"/>
    </row>
    <row r="26" spans="1:100" x14ac:dyDescent="0.2">
      <c r="A26">
        <f t="shared" si="4"/>
        <v>1</v>
      </c>
      <c r="B26" t="s">
        <v>477</v>
      </c>
      <c r="C26" s="19">
        <v>136291</v>
      </c>
      <c r="D26" s="20"/>
      <c r="E26" s="21">
        <v>95155</v>
      </c>
      <c r="F26" s="21"/>
      <c r="G26" s="21">
        <v>1476</v>
      </c>
      <c r="H26" s="21"/>
      <c r="I26" s="21"/>
      <c r="J26" s="21"/>
      <c r="K26" s="21"/>
      <c r="L26" s="21"/>
      <c r="M26" s="21">
        <v>9863</v>
      </c>
      <c r="N26" s="19">
        <f t="shared" si="5"/>
        <v>106494</v>
      </c>
      <c r="O26" s="20"/>
      <c r="P26" s="21">
        <v>144699</v>
      </c>
      <c r="Q26" s="21">
        <v>11281</v>
      </c>
      <c r="R26" s="21"/>
      <c r="S26" s="21"/>
      <c r="T26" s="21"/>
      <c r="U26" s="56">
        <f t="shared" si="6"/>
        <v>155980</v>
      </c>
      <c r="V26" s="20"/>
      <c r="W26" s="21"/>
      <c r="X26" s="21"/>
      <c r="Y26" s="21"/>
      <c r="Z26" s="21"/>
      <c r="AA26" s="21"/>
      <c r="AB26" s="19">
        <f t="shared" si="7"/>
        <v>0</v>
      </c>
      <c r="AC26" s="20"/>
      <c r="AD26" s="19">
        <f t="shared" si="0"/>
        <v>262474</v>
      </c>
      <c r="AE26" s="20"/>
      <c r="AF26" s="21"/>
      <c r="AG26" s="21"/>
      <c r="AH26" s="21"/>
      <c r="AI26" s="21"/>
      <c r="AJ26" s="19">
        <f t="shared" ref="AJ26:AJ73" si="13">(SUM(AF26:AI26))</f>
        <v>0</v>
      </c>
      <c r="AK26" s="20"/>
      <c r="AL26" s="21">
        <v>14958</v>
      </c>
      <c r="AM26" s="21">
        <v>5552</v>
      </c>
      <c r="AN26" s="21"/>
      <c r="AO26" s="21"/>
      <c r="AP26" s="19">
        <f t="shared" si="8"/>
        <v>20510</v>
      </c>
      <c r="AQ26" s="20"/>
      <c r="AR26" s="21">
        <v>9445</v>
      </c>
      <c r="AS26" s="21">
        <v>4805</v>
      </c>
      <c r="AT26" s="21">
        <v>32337</v>
      </c>
      <c r="AU26" s="21">
        <v>101308</v>
      </c>
      <c r="AV26" s="21"/>
      <c r="AW26" s="21"/>
      <c r="AX26" s="19">
        <f t="shared" si="9"/>
        <v>147895</v>
      </c>
      <c r="AY26" s="20"/>
      <c r="AZ26" s="21">
        <v>13500</v>
      </c>
      <c r="BA26" s="21">
        <v>27731</v>
      </c>
      <c r="BB26" s="21">
        <v>20097</v>
      </c>
      <c r="BC26" s="21"/>
      <c r="BD26" s="19">
        <f t="shared" si="10"/>
        <v>61328</v>
      </c>
      <c r="BE26" s="20"/>
      <c r="BF26" s="22">
        <v>20112</v>
      </c>
      <c r="BG26" s="20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19">
        <f t="shared" si="11"/>
        <v>0</v>
      </c>
      <c r="BU26" s="20" t="s">
        <v>12</v>
      </c>
      <c r="BV26" s="19">
        <f t="shared" si="2"/>
        <v>249845</v>
      </c>
      <c r="BW26" s="20" t="s">
        <v>12</v>
      </c>
      <c r="BX26" s="19">
        <f t="shared" si="3"/>
        <v>12629</v>
      </c>
      <c r="BY26" s="20" t="s">
        <v>12</v>
      </c>
      <c r="BZ26" s="19"/>
      <c r="CA26" s="20" t="s">
        <v>12</v>
      </c>
      <c r="CB26" s="19">
        <f t="shared" si="12"/>
        <v>148920</v>
      </c>
      <c r="CC26" s="5"/>
      <c r="CD26" s="52">
        <v>240600</v>
      </c>
      <c r="CE26" s="52"/>
      <c r="CF26" s="6"/>
      <c r="CG26" s="26">
        <v>14</v>
      </c>
      <c r="CH26" s="6" t="s">
        <v>184</v>
      </c>
      <c r="CI26" s="6"/>
      <c r="CJ26" s="6"/>
      <c r="CK26" s="13">
        <f>(+R75)</f>
        <v>1947437.11</v>
      </c>
      <c r="CL26" s="5" t="s">
        <v>12</v>
      </c>
      <c r="CM26" s="6" t="s">
        <v>185</v>
      </c>
      <c r="CN26" s="6"/>
      <c r="CO26" s="6"/>
      <c r="CP26" s="6"/>
      <c r="CQ26" s="13">
        <f>+CK36</f>
        <v>13938563.559999999</v>
      </c>
      <c r="CR26" s="6" t="s">
        <v>186</v>
      </c>
      <c r="CS26" s="6"/>
      <c r="CT26" s="6"/>
      <c r="CU26" s="6"/>
      <c r="CV26" s="6">
        <f>(+CK70)</f>
        <v>40255.949999999997</v>
      </c>
    </row>
    <row r="27" spans="1:100" x14ac:dyDescent="0.2">
      <c r="A27">
        <f t="shared" si="4"/>
        <v>1</v>
      </c>
      <c r="B27" t="s">
        <v>478</v>
      </c>
      <c r="C27" s="19">
        <v>346724</v>
      </c>
      <c r="D27" s="20"/>
      <c r="E27" s="21"/>
      <c r="F27" s="21">
        <v>4000</v>
      </c>
      <c r="G27" s="21">
        <v>1842</v>
      </c>
      <c r="H27" s="21"/>
      <c r="I27" s="21"/>
      <c r="J27" s="21"/>
      <c r="K27" s="21"/>
      <c r="L27" s="21"/>
      <c r="M27" s="21">
        <v>5071</v>
      </c>
      <c r="N27" s="19">
        <f t="shared" si="5"/>
        <v>10913</v>
      </c>
      <c r="O27" s="20"/>
      <c r="P27" s="21">
        <v>71674</v>
      </c>
      <c r="Q27" s="21"/>
      <c r="R27" s="21"/>
      <c r="S27" s="21"/>
      <c r="T27" s="21"/>
      <c r="U27" s="56">
        <f t="shared" si="6"/>
        <v>71674</v>
      </c>
      <c r="V27" s="20"/>
      <c r="W27" s="21">
        <v>241215</v>
      </c>
      <c r="X27" s="21"/>
      <c r="Y27" s="21"/>
      <c r="Z27" s="21"/>
      <c r="AA27" s="21"/>
      <c r="AB27" s="19">
        <f t="shared" si="7"/>
        <v>241215</v>
      </c>
      <c r="AC27" s="20"/>
      <c r="AD27" s="19">
        <f t="shared" si="0"/>
        <v>323802</v>
      </c>
      <c r="AE27" s="20"/>
      <c r="AF27" s="21"/>
      <c r="AG27" s="21">
        <v>3634</v>
      </c>
      <c r="AH27" s="21"/>
      <c r="AI27" s="21"/>
      <c r="AJ27" s="19">
        <f t="shared" si="13"/>
        <v>3634</v>
      </c>
      <c r="AK27" s="20"/>
      <c r="AL27" s="21"/>
      <c r="AM27" s="21"/>
      <c r="AN27" s="21"/>
      <c r="AO27" s="21"/>
      <c r="AP27" s="19">
        <f t="shared" si="8"/>
        <v>0</v>
      </c>
      <c r="AQ27" s="20"/>
      <c r="AR27" s="21">
        <v>4411</v>
      </c>
      <c r="AS27" s="21">
        <v>1889</v>
      </c>
      <c r="AT27" s="21">
        <v>6298</v>
      </c>
      <c r="AU27" s="21">
        <v>50401</v>
      </c>
      <c r="AV27" s="21">
        <v>2367</v>
      </c>
      <c r="AW27" s="21">
        <v>39746</v>
      </c>
      <c r="AX27" s="19">
        <f t="shared" si="9"/>
        <v>105112</v>
      </c>
      <c r="AY27" s="20"/>
      <c r="AZ27" s="21"/>
      <c r="BA27" s="21"/>
      <c r="BB27" s="21">
        <v>20077</v>
      </c>
      <c r="BC27" s="21"/>
      <c r="BD27" s="19">
        <f t="shared" si="10"/>
        <v>20077</v>
      </c>
      <c r="BE27" s="20"/>
      <c r="BF27" s="22">
        <v>21932</v>
      </c>
      <c r="BG27" s="20"/>
      <c r="BH27" s="21"/>
      <c r="BI27" s="21"/>
      <c r="BJ27" s="21"/>
      <c r="BK27" s="21">
        <v>2715</v>
      </c>
      <c r="BL27" s="21">
        <v>2110</v>
      </c>
      <c r="BM27" s="21"/>
      <c r="BN27" s="21"/>
      <c r="BO27" s="21"/>
      <c r="BP27" s="21"/>
      <c r="BQ27" s="21"/>
      <c r="BR27" s="21"/>
      <c r="BS27" s="21"/>
      <c r="BT27" s="19">
        <f t="shared" si="11"/>
        <v>4825</v>
      </c>
      <c r="BU27" s="20" t="s">
        <v>12</v>
      </c>
      <c r="BV27" s="19">
        <f t="shared" si="2"/>
        <v>155580</v>
      </c>
      <c r="BW27" s="20" t="s">
        <v>12</v>
      </c>
      <c r="BX27" s="19">
        <f t="shared" si="3"/>
        <v>168222</v>
      </c>
      <c r="BY27" s="20" t="s">
        <v>12</v>
      </c>
      <c r="BZ27" s="19"/>
      <c r="CA27" s="20" t="s">
        <v>12</v>
      </c>
      <c r="CB27" s="19">
        <f t="shared" si="12"/>
        <v>514946</v>
      </c>
      <c r="CC27" s="5"/>
      <c r="CD27" s="52">
        <v>464298</v>
      </c>
      <c r="CE27" s="52">
        <v>50648</v>
      </c>
      <c r="CF27" s="6"/>
      <c r="CG27" s="26">
        <v>15</v>
      </c>
      <c r="CH27" s="6" t="s">
        <v>188</v>
      </c>
      <c r="CI27" s="6"/>
      <c r="CJ27" s="6"/>
      <c r="CK27" s="13">
        <f>(+S75)</f>
        <v>677725.12</v>
      </c>
      <c r="CL27" s="5" t="s">
        <v>12</v>
      </c>
      <c r="CM27" s="6" t="s">
        <v>189</v>
      </c>
      <c r="CN27" s="6"/>
      <c r="CO27" s="6"/>
      <c r="CP27" s="6"/>
      <c r="CQ27" s="13">
        <f>(+CQ19+CQ20+CQ25+CQ26)</f>
        <v>158051341.99000001</v>
      </c>
      <c r="CR27" s="6" t="s">
        <v>178</v>
      </c>
      <c r="CS27" s="6"/>
      <c r="CT27" s="6"/>
      <c r="CU27" s="6"/>
      <c r="CV27" s="6">
        <f>(+CK72)</f>
        <v>299437</v>
      </c>
    </row>
    <row r="28" spans="1:100" x14ac:dyDescent="0.2">
      <c r="A28">
        <f t="shared" si="4"/>
        <v>1</v>
      </c>
      <c r="B28" t="s">
        <v>479</v>
      </c>
      <c r="C28" s="19">
        <v>754465</v>
      </c>
      <c r="D28" s="20"/>
      <c r="E28" s="21">
        <v>27649</v>
      </c>
      <c r="F28" s="21"/>
      <c r="G28" s="21">
        <v>14119</v>
      </c>
      <c r="H28" s="21"/>
      <c r="I28" s="21"/>
      <c r="J28" s="21"/>
      <c r="K28" s="21"/>
      <c r="L28" s="21"/>
      <c r="M28" s="21">
        <v>10098</v>
      </c>
      <c r="N28" s="19">
        <f t="shared" si="5"/>
        <v>51866</v>
      </c>
      <c r="O28" s="20"/>
      <c r="P28" s="21">
        <v>105608</v>
      </c>
      <c r="Q28" s="21">
        <v>6989</v>
      </c>
      <c r="R28" s="21"/>
      <c r="S28" s="21"/>
      <c r="T28" s="21">
        <v>2601</v>
      </c>
      <c r="U28" s="56">
        <f t="shared" si="6"/>
        <v>115198</v>
      </c>
      <c r="V28" s="20"/>
      <c r="W28" s="21">
        <v>356015</v>
      </c>
      <c r="X28" s="21"/>
      <c r="Y28" s="21"/>
      <c r="Z28" s="21"/>
      <c r="AA28" s="21"/>
      <c r="AB28" s="19">
        <f t="shared" si="7"/>
        <v>356015</v>
      </c>
      <c r="AC28" s="20"/>
      <c r="AD28" s="19">
        <f t="shared" si="0"/>
        <v>523079</v>
      </c>
      <c r="AE28" s="20"/>
      <c r="AF28" s="21"/>
      <c r="AG28" s="21"/>
      <c r="AH28" s="21"/>
      <c r="AI28" s="21"/>
      <c r="AJ28" s="19">
        <f t="shared" si="13"/>
        <v>0</v>
      </c>
      <c r="AK28" s="20"/>
      <c r="AL28" s="21">
        <v>8074</v>
      </c>
      <c r="AM28" s="21">
        <v>2399</v>
      </c>
      <c r="AN28" s="21"/>
      <c r="AO28" s="21"/>
      <c r="AP28" s="19">
        <f t="shared" si="8"/>
        <v>10473</v>
      </c>
      <c r="AQ28" s="20"/>
      <c r="AR28" s="21">
        <v>43019</v>
      </c>
      <c r="AS28" s="21">
        <v>2619</v>
      </c>
      <c r="AT28" s="21">
        <v>33572</v>
      </c>
      <c r="AU28" s="21">
        <v>140665</v>
      </c>
      <c r="AV28" s="21"/>
      <c r="AW28" s="21"/>
      <c r="AX28" s="19">
        <f t="shared" si="9"/>
        <v>219875</v>
      </c>
      <c r="AY28" s="20"/>
      <c r="AZ28" s="21"/>
      <c r="BA28" s="21"/>
      <c r="BB28" s="21">
        <v>15144</v>
      </c>
      <c r="BC28" s="21">
        <v>43886</v>
      </c>
      <c r="BD28" s="19">
        <f t="shared" si="10"/>
        <v>59030</v>
      </c>
      <c r="BE28" s="20">
        <v>0</v>
      </c>
      <c r="BF28" s="22">
        <v>18843</v>
      </c>
      <c r="BG28" s="20"/>
      <c r="BH28" s="21">
        <v>1300</v>
      </c>
      <c r="BI28" s="21"/>
      <c r="BJ28" s="21"/>
      <c r="BK28" s="21"/>
      <c r="BL28" s="21">
        <v>4214</v>
      </c>
      <c r="BM28" s="21"/>
      <c r="BN28" s="21"/>
      <c r="BO28" s="21"/>
      <c r="BP28" s="21"/>
      <c r="BQ28" s="21"/>
      <c r="BR28" s="21"/>
      <c r="BS28" s="21"/>
      <c r="BT28" s="19">
        <f t="shared" si="11"/>
        <v>5514</v>
      </c>
      <c r="BU28" s="20" t="s">
        <v>12</v>
      </c>
      <c r="BV28" s="19">
        <f t="shared" si="2"/>
        <v>313735</v>
      </c>
      <c r="BW28" s="20" t="s">
        <v>12</v>
      </c>
      <c r="BX28" s="19">
        <f t="shared" si="3"/>
        <v>209344</v>
      </c>
      <c r="BY28" s="20" t="s">
        <v>12</v>
      </c>
      <c r="BZ28" s="19"/>
      <c r="CA28" s="20" t="s">
        <v>12</v>
      </c>
      <c r="CB28" s="19">
        <f t="shared" si="12"/>
        <v>963809</v>
      </c>
      <c r="CC28" s="5"/>
      <c r="CD28" s="52">
        <v>924625</v>
      </c>
      <c r="CE28" s="52">
        <v>39184</v>
      </c>
      <c r="CF28" s="6"/>
      <c r="CG28" s="26">
        <v>16</v>
      </c>
      <c r="CH28" s="6" t="s">
        <v>191</v>
      </c>
      <c r="CI28" s="6"/>
      <c r="CJ28" s="6"/>
      <c r="CK28" s="13">
        <f>(+T75)</f>
        <v>744588.01</v>
      </c>
      <c r="CL28" s="5" t="s">
        <v>12</v>
      </c>
      <c r="CM28" s="6"/>
      <c r="CN28" s="6"/>
      <c r="CO28" s="6"/>
      <c r="CP28" s="6"/>
      <c r="CQ28" s="6"/>
      <c r="CR28" s="6" t="s">
        <v>192</v>
      </c>
      <c r="CS28" s="6"/>
      <c r="CT28" s="6"/>
      <c r="CU28" s="6"/>
      <c r="CV28" s="6">
        <f>(SUM(CV23:CV27))</f>
        <v>339692.95</v>
      </c>
    </row>
    <row r="29" spans="1:100" x14ac:dyDescent="0.2">
      <c r="A29">
        <f t="shared" si="4"/>
        <v>1</v>
      </c>
      <c r="B29" t="s">
        <v>480</v>
      </c>
      <c r="C29" s="19">
        <v>213834</v>
      </c>
      <c r="D29" s="20"/>
      <c r="E29" s="21">
        <v>298140</v>
      </c>
      <c r="F29" s="21"/>
      <c r="G29" s="21">
        <v>320</v>
      </c>
      <c r="H29" s="21"/>
      <c r="I29" s="21"/>
      <c r="J29" s="21"/>
      <c r="K29" s="21"/>
      <c r="L29" s="21"/>
      <c r="M29" s="21">
        <v>16128</v>
      </c>
      <c r="N29" s="19">
        <f t="shared" si="5"/>
        <v>314588</v>
      </c>
      <c r="O29" s="20"/>
      <c r="P29" s="21">
        <v>379416</v>
      </c>
      <c r="Q29" s="21">
        <v>30994</v>
      </c>
      <c r="R29" s="21"/>
      <c r="S29" s="21">
        <v>94260</v>
      </c>
      <c r="T29" s="21"/>
      <c r="U29" s="56">
        <f t="shared" si="6"/>
        <v>504670</v>
      </c>
      <c r="V29" s="20"/>
      <c r="W29" s="21">
        <v>8506</v>
      </c>
      <c r="X29" s="21"/>
      <c r="Y29" s="21"/>
      <c r="Z29" s="21"/>
      <c r="AA29" s="21"/>
      <c r="AB29" s="19">
        <f t="shared" si="7"/>
        <v>8506</v>
      </c>
      <c r="AC29" s="20"/>
      <c r="AD29" s="19">
        <f t="shared" si="0"/>
        <v>827764</v>
      </c>
      <c r="AE29" s="20"/>
      <c r="AF29" s="21"/>
      <c r="AG29" s="21">
        <v>12377</v>
      </c>
      <c r="AH29" s="21"/>
      <c r="AI29" s="21"/>
      <c r="AJ29" s="19">
        <f t="shared" si="13"/>
        <v>12377</v>
      </c>
      <c r="AK29" s="20"/>
      <c r="AL29" s="21"/>
      <c r="AM29" s="21"/>
      <c r="AN29" s="21"/>
      <c r="AO29" s="21"/>
      <c r="AP29" s="19">
        <f t="shared" si="8"/>
        <v>0</v>
      </c>
      <c r="AQ29" s="20"/>
      <c r="AR29" s="21">
        <v>238950</v>
      </c>
      <c r="AS29" s="21">
        <v>8938</v>
      </c>
      <c r="AT29" s="21">
        <v>12357</v>
      </c>
      <c r="AU29" s="21">
        <v>7577</v>
      </c>
      <c r="AV29" s="21"/>
      <c r="AW29" s="21">
        <v>48460</v>
      </c>
      <c r="AX29" s="19">
        <f t="shared" si="9"/>
        <v>316282</v>
      </c>
      <c r="AY29" s="20"/>
      <c r="AZ29" s="21"/>
      <c r="BA29" s="21">
        <v>46293</v>
      </c>
      <c r="BB29" s="21">
        <v>73145</v>
      </c>
      <c r="BC29" s="21"/>
      <c r="BD29" s="19">
        <f t="shared" si="10"/>
        <v>119438</v>
      </c>
      <c r="BE29" s="20"/>
      <c r="BF29" s="22">
        <v>144169</v>
      </c>
      <c r="BG29" s="20"/>
      <c r="BH29" s="21">
        <v>29064</v>
      </c>
      <c r="BI29" s="21"/>
      <c r="BJ29" s="21"/>
      <c r="BK29" s="21">
        <v>3945</v>
      </c>
      <c r="BL29" s="21">
        <v>72089</v>
      </c>
      <c r="BM29" s="21"/>
      <c r="BN29" s="21"/>
      <c r="BO29" s="21"/>
      <c r="BP29" s="21"/>
      <c r="BQ29" s="21"/>
      <c r="BR29" s="21"/>
      <c r="BS29" s="21"/>
      <c r="BT29" s="19">
        <f t="shared" si="11"/>
        <v>105098</v>
      </c>
      <c r="BU29" s="20" t="s">
        <v>12</v>
      </c>
      <c r="BV29" s="19">
        <f t="shared" si="2"/>
        <v>697364</v>
      </c>
      <c r="BW29" s="20" t="s">
        <v>12</v>
      </c>
      <c r="BX29" s="19">
        <f t="shared" si="3"/>
        <v>130400</v>
      </c>
      <c r="BY29" s="20" t="s">
        <v>12</v>
      </c>
      <c r="BZ29" s="19"/>
      <c r="CA29" s="20" t="s">
        <v>12</v>
      </c>
      <c r="CB29" s="19">
        <f t="shared" si="12"/>
        <v>344234</v>
      </c>
      <c r="CC29" s="5"/>
      <c r="CD29" s="52">
        <v>150000</v>
      </c>
      <c r="CE29" s="52">
        <v>194234</v>
      </c>
      <c r="CF29" s="6"/>
      <c r="CG29" s="26">
        <v>17</v>
      </c>
      <c r="CH29" s="6" t="s">
        <v>194</v>
      </c>
      <c r="CI29" s="6"/>
      <c r="CJ29" s="6"/>
      <c r="CK29" s="13">
        <f>+U75</f>
        <v>57962284.150000006</v>
      </c>
      <c r="CL29" s="5" t="s">
        <v>12</v>
      </c>
      <c r="CM29" s="6" t="s">
        <v>195</v>
      </c>
      <c r="CN29" s="6"/>
      <c r="CO29" s="6"/>
      <c r="CP29" s="6"/>
      <c r="CQ29" s="6"/>
      <c r="CR29" s="6" t="s">
        <v>196</v>
      </c>
      <c r="CS29" s="6"/>
      <c r="CT29" s="6"/>
      <c r="CU29" s="6"/>
      <c r="CV29" s="6"/>
    </row>
    <row r="30" spans="1:100" x14ac:dyDescent="0.2">
      <c r="A30">
        <f t="shared" si="4"/>
        <v>1</v>
      </c>
      <c r="B30" t="s">
        <v>481</v>
      </c>
      <c r="C30" s="19">
        <v>416494</v>
      </c>
      <c r="D30" s="20"/>
      <c r="E30" s="21">
        <v>46266</v>
      </c>
      <c r="F30" s="21">
        <v>1260</v>
      </c>
      <c r="G30" s="21">
        <v>287</v>
      </c>
      <c r="H30" s="21"/>
      <c r="I30" s="21"/>
      <c r="J30" s="21"/>
      <c r="K30" s="21"/>
      <c r="L30" s="21"/>
      <c r="M30" s="21">
        <v>4842</v>
      </c>
      <c r="N30" s="19">
        <f t="shared" si="5"/>
        <v>52655</v>
      </c>
      <c r="O30" s="20"/>
      <c r="P30" s="21">
        <v>299039</v>
      </c>
      <c r="Q30" s="21">
        <v>9806</v>
      </c>
      <c r="R30" s="21"/>
      <c r="S30" s="21"/>
      <c r="T30" s="21">
        <v>2112</v>
      </c>
      <c r="U30" s="56">
        <f t="shared" si="6"/>
        <v>310957</v>
      </c>
      <c r="V30" s="20"/>
      <c r="W30" s="21"/>
      <c r="X30" s="21"/>
      <c r="Y30" s="21"/>
      <c r="Z30" s="21"/>
      <c r="AA30" s="21"/>
      <c r="AB30" s="19">
        <f t="shared" si="7"/>
        <v>0</v>
      </c>
      <c r="AC30" s="20"/>
      <c r="AD30" s="19">
        <f t="shared" si="0"/>
        <v>363612</v>
      </c>
      <c r="AE30" s="20"/>
      <c r="AF30" s="21"/>
      <c r="AG30" s="21"/>
      <c r="AH30" s="21"/>
      <c r="AI30" s="21"/>
      <c r="AJ30" s="19">
        <f t="shared" si="13"/>
        <v>0</v>
      </c>
      <c r="AK30" s="20"/>
      <c r="AL30" s="21">
        <v>9163</v>
      </c>
      <c r="AM30" s="21">
        <v>1410</v>
      </c>
      <c r="AN30" s="21"/>
      <c r="AO30" s="21">
        <v>59912</v>
      </c>
      <c r="AP30" s="19">
        <f t="shared" si="8"/>
        <v>70485</v>
      </c>
      <c r="AQ30" s="20"/>
      <c r="AR30" s="21">
        <v>211455</v>
      </c>
      <c r="AS30" s="21"/>
      <c r="AT30" s="21"/>
      <c r="AU30" s="21"/>
      <c r="AV30" s="21"/>
      <c r="AW30" s="21">
        <v>70485</v>
      </c>
      <c r="AX30" s="19">
        <f t="shared" si="9"/>
        <v>281940</v>
      </c>
      <c r="AY30" s="20"/>
      <c r="AZ30" s="21">
        <v>20520</v>
      </c>
      <c r="BA30" s="21"/>
      <c r="BB30" s="21">
        <v>6295</v>
      </c>
      <c r="BC30" s="21"/>
      <c r="BD30" s="19">
        <f t="shared" si="10"/>
        <v>26815</v>
      </c>
      <c r="BE30" s="20"/>
      <c r="BF30" s="22">
        <v>12305</v>
      </c>
      <c r="BG30" s="20"/>
      <c r="BH30" s="21"/>
      <c r="BI30" s="21"/>
      <c r="BJ30" s="21"/>
      <c r="BK30" s="21">
        <v>6625</v>
      </c>
      <c r="BL30" s="21"/>
      <c r="BM30" s="21"/>
      <c r="BN30" s="21">
        <v>7378</v>
      </c>
      <c r="BO30" s="21"/>
      <c r="BP30" s="21"/>
      <c r="BQ30" s="21"/>
      <c r="BR30" s="21"/>
      <c r="BS30" s="21"/>
      <c r="BT30" s="19">
        <f t="shared" si="11"/>
        <v>14003</v>
      </c>
      <c r="BU30" s="20" t="s">
        <v>12</v>
      </c>
      <c r="BV30" s="19">
        <f t="shared" si="2"/>
        <v>405548</v>
      </c>
      <c r="BW30" s="20" t="s">
        <v>12</v>
      </c>
      <c r="BX30" s="19">
        <f t="shared" si="3"/>
        <v>-41936</v>
      </c>
      <c r="BY30" s="20" t="s">
        <v>12</v>
      </c>
      <c r="BZ30" s="19"/>
      <c r="CA30" s="20" t="s">
        <v>12</v>
      </c>
      <c r="CB30" s="19">
        <f t="shared" si="12"/>
        <v>374558</v>
      </c>
      <c r="CC30" s="5"/>
      <c r="CD30" s="52">
        <v>100000</v>
      </c>
      <c r="CE30" s="52">
        <v>274558</v>
      </c>
      <c r="CF30" s="6"/>
      <c r="CG30" s="2"/>
      <c r="CH30" s="38" t="s">
        <v>198</v>
      </c>
      <c r="CI30" s="6"/>
      <c r="CJ30" s="6"/>
      <c r="CK30" s="13"/>
      <c r="CL30" s="5" t="s">
        <v>12</v>
      </c>
      <c r="CM30" s="6"/>
      <c r="CN30" s="6"/>
      <c r="CO30" s="6" t="s">
        <v>199</v>
      </c>
      <c r="CP30" s="6" t="s">
        <v>88</v>
      </c>
      <c r="CQ30" s="6"/>
      <c r="CR30" s="6" t="s">
        <v>200</v>
      </c>
      <c r="CS30" s="6"/>
      <c r="CT30" s="6"/>
      <c r="CU30" s="6"/>
      <c r="CV30" s="6">
        <f>(+CK73)</f>
        <v>1751673</v>
      </c>
    </row>
    <row r="31" spans="1:100" x14ac:dyDescent="0.2">
      <c r="A31">
        <f t="shared" si="4"/>
        <v>1</v>
      </c>
      <c r="B31" t="s">
        <v>482</v>
      </c>
      <c r="C31" s="19">
        <v>2026430</v>
      </c>
      <c r="D31" s="20"/>
      <c r="E31" s="21">
        <v>405893</v>
      </c>
      <c r="F31" s="21"/>
      <c r="G31" s="21">
        <v>11595</v>
      </c>
      <c r="H31" s="21"/>
      <c r="I31" s="21"/>
      <c r="J31" s="21"/>
      <c r="K31" s="21"/>
      <c r="L31" s="21"/>
      <c r="M31" s="21">
        <v>26548</v>
      </c>
      <c r="N31" s="19">
        <f t="shared" si="5"/>
        <v>444036</v>
      </c>
      <c r="O31" s="20"/>
      <c r="P31" s="21">
        <v>717785</v>
      </c>
      <c r="Q31" s="21"/>
      <c r="R31" s="21">
        <v>33516</v>
      </c>
      <c r="S31" s="21"/>
      <c r="T31" s="21"/>
      <c r="U31" s="56">
        <f t="shared" si="6"/>
        <v>751301</v>
      </c>
      <c r="V31" s="20"/>
      <c r="W31" s="21">
        <v>492903</v>
      </c>
      <c r="X31" s="21"/>
      <c r="Y31" s="21"/>
      <c r="Z31" s="21"/>
      <c r="AA31" s="21"/>
      <c r="AB31" s="19">
        <f t="shared" si="7"/>
        <v>492903</v>
      </c>
      <c r="AC31" s="20"/>
      <c r="AD31" s="19">
        <f t="shared" si="0"/>
        <v>1688240</v>
      </c>
      <c r="AE31" s="20"/>
      <c r="AF31" s="21">
        <v>334000</v>
      </c>
      <c r="AG31" s="21"/>
      <c r="AH31" s="21"/>
      <c r="AI31" s="21"/>
      <c r="AJ31" s="19">
        <f t="shared" si="13"/>
        <v>334000</v>
      </c>
      <c r="AK31" s="20"/>
      <c r="AL31" s="21"/>
      <c r="AM31" s="21">
        <v>22696</v>
      </c>
      <c r="AN31" s="21"/>
      <c r="AO31" s="21"/>
      <c r="AP31" s="19">
        <f t="shared" si="8"/>
        <v>22696</v>
      </c>
      <c r="AQ31" s="20"/>
      <c r="AR31" s="21">
        <v>298784</v>
      </c>
      <c r="AS31" s="21">
        <v>161427</v>
      </c>
      <c r="AT31" s="21">
        <v>15379</v>
      </c>
      <c r="AU31" s="21">
        <v>199915</v>
      </c>
      <c r="AV31" s="21"/>
      <c r="AW31" s="21">
        <v>146917</v>
      </c>
      <c r="AX31" s="19">
        <f t="shared" si="9"/>
        <v>822422</v>
      </c>
      <c r="AY31" s="20"/>
      <c r="AZ31" s="21">
        <v>261171</v>
      </c>
      <c r="BA31" s="21">
        <v>27119</v>
      </c>
      <c r="BB31" s="21">
        <v>74482</v>
      </c>
      <c r="BC31" s="21"/>
      <c r="BD31" s="19">
        <f t="shared" si="10"/>
        <v>362772</v>
      </c>
      <c r="BE31" s="20"/>
      <c r="BF31" s="22">
        <v>441256</v>
      </c>
      <c r="BG31" s="20"/>
      <c r="BH31" s="21"/>
      <c r="BI31" s="21"/>
      <c r="BJ31" s="21"/>
      <c r="BK31" s="21">
        <v>8261</v>
      </c>
      <c r="BL31" s="21"/>
      <c r="BM31" s="21"/>
      <c r="BN31" s="21"/>
      <c r="BO31" s="21"/>
      <c r="BP31" s="21"/>
      <c r="BQ31" s="21"/>
      <c r="BR31" s="21"/>
      <c r="BS31" s="21">
        <v>51302</v>
      </c>
      <c r="BT31" s="19">
        <f t="shared" si="11"/>
        <v>59563</v>
      </c>
      <c r="BU31" s="20" t="s">
        <v>12</v>
      </c>
      <c r="BV31" s="19">
        <f t="shared" si="2"/>
        <v>2042709</v>
      </c>
      <c r="BW31" s="20" t="s">
        <v>12</v>
      </c>
      <c r="BX31" s="19">
        <f t="shared" si="3"/>
        <v>-354469</v>
      </c>
      <c r="BY31" s="20" t="s">
        <v>12</v>
      </c>
      <c r="BZ31" s="19"/>
      <c r="CA31" s="20" t="s">
        <v>12</v>
      </c>
      <c r="CB31" s="19">
        <f t="shared" si="12"/>
        <v>1671961</v>
      </c>
      <c r="CC31" s="5"/>
      <c r="CD31" s="52">
        <v>1500000</v>
      </c>
      <c r="CE31" s="52">
        <v>171961</v>
      </c>
      <c r="CF31" s="6"/>
      <c r="CG31" s="26">
        <v>18</v>
      </c>
      <c r="CH31" s="6" t="s">
        <v>202</v>
      </c>
      <c r="CI31" s="6"/>
      <c r="CJ31" s="6"/>
      <c r="CK31" s="13">
        <f>(+W75)</f>
        <v>7117751.5200000005</v>
      </c>
      <c r="CL31" s="5" t="s">
        <v>12</v>
      </c>
      <c r="CM31" s="6" t="s">
        <v>203</v>
      </c>
      <c r="CN31" s="6"/>
      <c r="CO31" s="6"/>
      <c r="CP31" s="6"/>
      <c r="CQ31" s="6"/>
      <c r="CR31" s="6" t="s">
        <v>204</v>
      </c>
      <c r="CS31" s="6"/>
      <c r="CT31" s="6"/>
      <c r="CU31" s="6"/>
      <c r="CV31" s="6"/>
    </row>
    <row r="32" spans="1:100" x14ac:dyDescent="0.2">
      <c r="A32">
        <f t="shared" si="4"/>
        <v>1</v>
      </c>
      <c r="B32" t="s">
        <v>483</v>
      </c>
      <c r="C32" s="19">
        <v>1037746</v>
      </c>
      <c r="D32" s="20"/>
      <c r="E32" s="21">
        <v>817183</v>
      </c>
      <c r="F32" s="21"/>
      <c r="G32" s="21">
        <v>3798</v>
      </c>
      <c r="H32" s="21"/>
      <c r="I32" s="21"/>
      <c r="J32" s="21"/>
      <c r="K32" s="21"/>
      <c r="L32" s="21"/>
      <c r="M32" s="21">
        <v>6994</v>
      </c>
      <c r="N32" s="19">
        <f t="shared" si="5"/>
        <v>827975</v>
      </c>
      <c r="O32" s="20"/>
      <c r="P32" s="21">
        <v>767959</v>
      </c>
      <c r="Q32" s="21">
        <v>24442</v>
      </c>
      <c r="R32" s="21"/>
      <c r="S32" s="21"/>
      <c r="T32" s="21">
        <v>140299</v>
      </c>
      <c r="U32" s="56">
        <f t="shared" si="6"/>
        <v>932700</v>
      </c>
      <c r="V32" s="20"/>
      <c r="W32" s="21"/>
      <c r="X32" s="21"/>
      <c r="Y32" s="21"/>
      <c r="Z32" s="21"/>
      <c r="AA32" s="21">
        <v>85900</v>
      </c>
      <c r="AB32" s="19">
        <f t="shared" si="7"/>
        <v>85900</v>
      </c>
      <c r="AC32" s="20"/>
      <c r="AD32" s="19">
        <f t="shared" si="0"/>
        <v>1846575</v>
      </c>
      <c r="AE32" s="20"/>
      <c r="AF32" s="21">
        <v>48574</v>
      </c>
      <c r="AG32" s="21">
        <v>250234</v>
      </c>
      <c r="AH32" s="21"/>
      <c r="AI32" s="21"/>
      <c r="AJ32" s="19">
        <f t="shared" si="13"/>
        <v>298808</v>
      </c>
      <c r="AK32" s="20"/>
      <c r="AL32" s="21">
        <v>114808</v>
      </c>
      <c r="AM32" s="21">
        <v>122460</v>
      </c>
      <c r="AN32" s="21"/>
      <c r="AO32" s="21"/>
      <c r="AP32" s="19">
        <f t="shared" si="8"/>
        <v>237268</v>
      </c>
      <c r="AQ32" s="20"/>
      <c r="AR32" s="21">
        <v>299188</v>
      </c>
      <c r="AS32" s="21">
        <v>39325</v>
      </c>
      <c r="AT32" s="21">
        <v>15062</v>
      </c>
      <c r="AU32" s="21">
        <v>26895</v>
      </c>
      <c r="AV32" s="21"/>
      <c r="AW32" s="21">
        <v>376651</v>
      </c>
      <c r="AX32" s="19">
        <f t="shared" si="9"/>
        <v>757121</v>
      </c>
      <c r="AY32" s="20"/>
      <c r="AZ32" s="21">
        <v>108351</v>
      </c>
      <c r="BA32" s="21">
        <v>30181</v>
      </c>
      <c r="BB32" s="21">
        <v>75898</v>
      </c>
      <c r="BC32" s="21">
        <v>64033</v>
      </c>
      <c r="BD32" s="19">
        <f t="shared" si="10"/>
        <v>278463</v>
      </c>
      <c r="BE32" s="20"/>
      <c r="BF32" s="22">
        <v>359201</v>
      </c>
      <c r="BG32" s="20"/>
      <c r="BH32" s="21"/>
      <c r="BI32" s="21"/>
      <c r="BJ32" s="21"/>
      <c r="BK32" s="21">
        <v>63266</v>
      </c>
      <c r="BL32" s="21">
        <v>68691</v>
      </c>
      <c r="BM32" s="21"/>
      <c r="BN32" s="21"/>
      <c r="BO32" s="21"/>
      <c r="BP32" s="21"/>
      <c r="BQ32" s="21"/>
      <c r="BR32" s="21"/>
      <c r="BS32" s="21"/>
      <c r="BT32" s="19">
        <f t="shared" si="11"/>
        <v>131957</v>
      </c>
      <c r="BU32" s="20" t="s">
        <v>12</v>
      </c>
      <c r="BV32" s="19">
        <f t="shared" si="2"/>
        <v>2062818</v>
      </c>
      <c r="BW32" s="20" t="s">
        <v>12</v>
      </c>
      <c r="BX32" s="19">
        <f t="shared" si="3"/>
        <v>-216243</v>
      </c>
      <c r="BY32" s="20" t="s">
        <v>12</v>
      </c>
      <c r="BZ32" s="19"/>
      <c r="CA32" s="20" t="s">
        <v>12</v>
      </c>
      <c r="CB32" s="19">
        <f t="shared" si="12"/>
        <v>821503</v>
      </c>
      <c r="CC32" s="5"/>
      <c r="CD32" s="52">
        <v>821400</v>
      </c>
      <c r="CE32" s="52">
        <v>103</v>
      </c>
      <c r="CF32" s="6"/>
      <c r="CG32" s="26">
        <v>19</v>
      </c>
      <c r="CH32" s="6" t="s">
        <v>206</v>
      </c>
      <c r="CI32" s="6"/>
      <c r="CJ32" s="6"/>
      <c r="CK32" s="13">
        <f>(+X75)</f>
        <v>1149789</v>
      </c>
      <c r="CL32" s="5" t="s">
        <v>12</v>
      </c>
      <c r="CM32" s="6" t="s">
        <v>207</v>
      </c>
      <c r="CN32" s="6"/>
      <c r="CO32" s="6"/>
      <c r="CP32" s="6"/>
      <c r="CQ32" s="6"/>
      <c r="CR32" s="6" t="s">
        <v>192</v>
      </c>
      <c r="CS32" s="6"/>
      <c r="CT32" s="6"/>
      <c r="CU32" s="6"/>
      <c r="CV32" s="6">
        <f>(SUM(CV30:CV31))</f>
        <v>1751673</v>
      </c>
    </row>
    <row r="33" spans="1:100" x14ac:dyDescent="0.2">
      <c r="A33">
        <f t="shared" si="4"/>
        <v>1</v>
      </c>
      <c r="B33" t="s">
        <v>484</v>
      </c>
      <c r="C33" s="19">
        <v>241407</v>
      </c>
      <c r="D33" s="20"/>
      <c r="E33" s="21"/>
      <c r="F33" s="21"/>
      <c r="G33" s="21">
        <v>3957</v>
      </c>
      <c r="H33" s="21"/>
      <c r="I33" s="21"/>
      <c r="J33" s="21"/>
      <c r="K33" s="21"/>
      <c r="L33" s="21"/>
      <c r="M33" s="21"/>
      <c r="N33" s="19">
        <f t="shared" si="5"/>
        <v>3957</v>
      </c>
      <c r="O33" s="20"/>
      <c r="P33" s="21">
        <v>37471</v>
      </c>
      <c r="Q33" s="21"/>
      <c r="R33" s="21"/>
      <c r="S33" s="21"/>
      <c r="T33" s="21"/>
      <c r="U33" s="56">
        <f t="shared" si="6"/>
        <v>37471</v>
      </c>
      <c r="V33" s="20"/>
      <c r="W33" s="21">
        <v>87561</v>
      </c>
      <c r="X33" s="21"/>
      <c r="Y33" s="21"/>
      <c r="Z33" s="21"/>
      <c r="AA33" s="21"/>
      <c r="AB33" s="19">
        <f t="shared" si="7"/>
        <v>87561</v>
      </c>
      <c r="AC33" s="20"/>
      <c r="AD33" s="19">
        <f t="shared" si="0"/>
        <v>128989</v>
      </c>
      <c r="AE33" s="20"/>
      <c r="AF33" s="21"/>
      <c r="AG33" s="21"/>
      <c r="AH33" s="21"/>
      <c r="AI33" s="21"/>
      <c r="AJ33" s="19">
        <f t="shared" si="13"/>
        <v>0</v>
      </c>
      <c r="AK33" s="20"/>
      <c r="AL33" s="21"/>
      <c r="AM33" s="21"/>
      <c r="AN33" s="21"/>
      <c r="AO33" s="21"/>
      <c r="AP33" s="19">
        <f t="shared" si="8"/>
        <v>0</v>
      </c>
      <c r="AQ33" s="20"/>
      <c r="AR33" s="21">
        <v>141441</v>
      </c>
      <c r="AS33" s="21">
        <v>756</v>
      </c>
      <c r="AT33" s="21">
        <v>132</v>
      </c>
      <c r="AU33" s="21">
        <v>660</v>
      </c>
      <c r="AV33" s="21">
        <v>1477</v>
      </c>
      <c r="AW33" s="21">
        <v>147</v>
      </c>
      <c r="AX33" s="19">
        <f t="shared" si="9"/>
        <v>144613</v>
      </c>
      <c r="AY33" s="20"/>
      <c r="AZ33" s="21">
        <v>8040</v>
      </c>
      <c r="BA33" s="21"/>
      <c r="BB33" s="21">
        <v>1641</v>
      </c>
      <c r="BC33" s="21">
        <v>1103</v>
      </c>
      <c r="BD33" s="19">
        <f t="shared" si="10"/>
        <v>10784</v>
      </c>
      <c r="BE33" s="20"/>
      <c r="BF33" s="22">
        <v>2675</v>
      </c>
      <c r="BG33" s="20"/>
      <c r="BH33" s="21"/>
      <c r="BI33" s="21"/>
      <c r="BJ33" s="21"/>
      <c r="BK33" s="21">
        <v>304</v>
      </c>
      <c r="BL33" s="21"/>
      <c r="BM33" s="21"/>
      <c r="BN33" s="21"/>
      <c r="BO33" s="21"/>
      <c r="BP33" s="21"/>
      <c r="BQ33" s="21"/>
      <c r="BR33" s="21"/>
      <c r="BS33" s="21"/>
      <c r="BT33" s="19">
        <f t="shared" si="11"/>
        <v>304</v>
      </c>
      <c r="BU33" s="20" t="s">
        <v>12</v>
      </c>
      <c r="BV33" s="19">
        <f t="shared" si="2"/>
        <v>158376</v>
      </c>
      <c r="BW33" s="20" t="s">
        <v>12</v>
      </c>
      <c r="BX33" s="19">
        <f t="shared" si="3"/>
        <v>-29387</v>
      </c>
      <c r="BY33" s="20" t="s">
        <v>12</v>
      </c>
      <c r="BZ33" s="19"/>
      <c r="CA33" s="20" t="s">
        <v>12</v>
      </c>
      <c r="CB33" s="19">
        <f t="shared" si="12"/>
        <v>212020</v>
      </c>
      <c r="CC33" s="5"/>
      <c r="CD33" s="52"/>
      <c r="CE33" s="52"/>
      <c r="CF33" s="6"/>
      <c r="CG33" s="26">
        <v>20</v>
      </c>
      <c r="CH33" s="6" t="s">
        <v>209</v>
      </c>
      <c r="CI33" s="6"/>
      <c r="CJ33" s="6"/>
      <c r="CK33" s="13">
        <f>(+Y75)</f>
        <v>1142077</v>
      </c>
      <c r="CL33" s="5" t="s">
        <v>12</v>
      </c>
      <c r="CM33" s="6" t="s">
        <v>210</v>
      </c>
      <c r="CN33" s="6"/>
      <c r="CO33" s="6"/>
      <c r="CP33" s="6"/>
      <c r="CQ33" s="6"/>
      <c r="CR33" s="6" t="s">
        <v>211</v>
      </c>
      <c r="CS33" s="6"/>
      <c r="CT33" s="6"/>
      <c r="CU33" s="6"/>
      <c r="CV33" s="6"/>
    </row>
    <row r="34" spans="1:100" x14ac:dyDescent="0.2">
      <c r="A34">
        <f t="shared" si="4"/>
        <v>1</v>
      </c>
      <c r="B34" t="s">
        <v>485</v>
      </c>
      <c r="C34" s="19">
        <v>575521</v>
      </c>
      <c r="D34" s="20"/>
      <c r="E34" s="21">
        <v>307836</v>
      </c>
      <c r="F34" s="21"/>
      <c r="G34" s="21">
        <v>2990</v>
      </c>
      <c r="H34" s="21"/>
      <c r="I34" s="21"/>
      <c r="J34" s="21"/>
      <c r="K34" s="21"/>
      <c r="M34" s="21">
        <v>2659</v>
      </c>
      <c r="N34" s="19">
        <f>(SUM(E34:M34))</f>
        <v>313485</v>
      </c>
      <c r="O34" s="20"/>
      <c r="P34" s="21">
        <v>485399</v>
      </c>
      <c r="Q34" s="21" t="s">
        <v>84</v>
      </c>
      <c r="R34" s="21">
        <v>39750</v>
      </c>
      <c r="S34" s="21"/>
      <c r="T34" s="21"/>
      <c r="U34" s="56">
        <f t="shared" si="6"/>
        <v>525149</v>
      </c>
      <c r="V34" s="20"/>
      <c r="W34" s="21"/>
      <c r="X34" s="21"/>
      <c r="Y34" s="21"/>
      <c r="Z34" s="21"/>
      <c r="AA34" s="21">
        <v>69523</v>
      </c>
      <c r="AB34" s="19">
        <f t="shared" si="7"/>
        <v>69523</v>
      </c>
      <c r="AC34" s="20"/>
      <c r="AD34" s="19">
        <f t="shared" si="0"/>
        <v>908157</v>
      </c>
      <c r="AE34" s="20"/>
      <c r="AF34" s="21"/>
      <c r="AG34" s="21"/>
      <c r="AH34" s="21"/>
      <c r="AI34" s="21"/>
      <c r="AJ34" s="19">
        <f t="shared" si="13"/>
        <v>0</v>
      </c>
      <c r="AK34" s="20"/>
      <c r="AL34" s="21">
        <v>264760</v>
      </c>
      <c r="AM34" s="21"/>
      <c r="AN34" s="21"/>
      <c r="AO34" s="21"/>
      <c r="AP34" s="19">
        <f t="shared" si="8"/>
        <v>264760</v>
      </c>
      <c r="AQ34" s="20"/>
      <c r="AR34" s="21">
        <v>254850</v>
      </c>
      <c r="AS34" s="21">
        <v>18000</v>
      </c>
      <c r="AT34" s="21">
        <v>45000</v>
      </c>
      <c r="AU34" s="21">
        <v>14902</v>
      </c>
      <c r="AV34" s="21"/>
      <c r="AW34" s="21">
        <v>141109</v>
      </c>
      <c r="AX34" s="19">
        <f t="shared" si="9"/>
        <v>473861</v>
      </c>
      <c r="AY34" s="20"/>
      <c r="AZ34" s="21" t="s">
        <v>84</v>
      </c>
      <c r="BA34" s="21">
        <v>400</v>
      </c>
      <c r="BB34" s="21">
        <v>39640</v>
      </c>
      <c r="BC34" s="21"/>
      <c r="BD34" s="19">
        <f t="shared" si="10"/>
        <v>40040</v>
      </c>
      <c r="BE34" s="20"/>
      <c r="BF34" s="22">
        <v>103146</v>
      </c>
      <c r="BG34" s="20"/>
      <c r="BH34" s="21"/>
      <c r="BI34" s="21"/>
      <c r="BJ34" s="21"/>
      <c r="BK34" s="21">
        <v>3200</v>
      </c>
      <c r="BL34" s="21">
        <v>69523</v>
      </c>
      <c r="BM34" s="21"/>
      <c r="BN34" s="21"/>
      <c r="BO34" s="21"/>
      <c r="BP34" s="21"/>
      <c r="BQ34" s="21"/>
      <c r="BR34" s="21"/>
      <c r="BS34" s="21"/>
      <c r="BT34" s="19">
        <f t="shared" si="11"/>
        <v>72723</v>
      </c>
      <c r="BU34" s="20" t="s">
        <v>12</v>
      </c>
      <c r="BV34" s="19">
        <f t="shared" si="2"/>
        <v>954530</v>
      </c>
      <c r="BW34" s="20" t="s">
        <v>12</v>
      </c>
      <c r="BX34" s="19">
        <f t="shared" si="3"/>
        <v>-46373</v>
      </c>
      <c r="BY34" s="20" t="s">
        <v>12</v>
      </c>
      <c r="BZ34" s="19"/>
      <c r="CA34" s="20" t="s">
        <v>12</v>
      </c>
      <c r="CB34" s="19">
        <f t="shared" si="12"/>
        <v>529148</v>
      </c>
      <c r="CC34" s="5"/>
      <c r="CD34" s="52">
        <v>409148</v>
      </c>
      <c r="CE34" s="52">
        <v>120000</v>
      </c>
      <c r="CF34" s="6"/>
      <c r="CG34" s="26">
        <v>21</v>
      </c>
      <c r="CH34" s="6" t="s">
        <v>213</v>
      </c>
      <c r="CI34" s="6"/>
      <c r="CJ34" s="6"/>
      <c r="CK34" s="13">
        <f>(+Z75)</f>
        <v>2700273</v>
      </c>
      <c r="CL34" s="5" t="s">
        <v>12</v>
      </c>
      <c r="CM34" s="6" t="s">
        <v>214</v>
      </c>
      <c r="CN34" s="6"/>
      <c r="CO34" s="6"/>
      <c r="CP34" s="6"/>
      <c r="CQ34" s="6"/>
      <c r="CR34" s="6" t="s">
        <v>215</v>
      </c>
      <c r="CS34" s="6"/>
      <c r="CT34" s="6"/>
      <c r="CU34" s="6"/>
      <c r="CV34" s="6">
        <f>(+CK74+CK75)</f>
        <v>351190.98</v>
      </c>
    </row>
    <row r="35" spans="1:100" x14ac:dyDescent="0.2">
      <c r="A35">
        <f t="shared" si="4"/>
        <v>1</v>
      </c>
      <c r="B35" t="s">
        <v>486</v>
      </c>
      <c r="C35" s="19">
        <v>850010</v>
      </c>
      <c r="D35" s="20"/>
      <c r="E35" s="21">
        <v>40204</v>
      </c>
      <c r="F35" s="21"/>
      <c r="G35" s="21">
        <v>23903</v>
      </c>
      <c r="H35" s="21"/>
      <c r="I35" s="21"/>
      <c r="J35" s="21">
        <v>25000</v>
      </c>
      <c r="K35" s="21"/>
      <c r="L35" s="21"/>
      <c r="M35" s="21">
        <v>2488</v>
      </c>
      <c r="N35" s="19">
        <f t="shared" si="5"/>
        <v>91595</v>
      </c>
      <c r="O35" s="20"/>
      <c r="P35" s="21">
        <v>438168</v>
      </c>
      <c r="Q35" s="21">
        <v>508</v>
      </c>
      <c r="R35" s="21"/>
      <c r="S35" s="21"/>
      <c r="T35" s="21"/>
      <c r="U35" s="56">
        <f t="shared" si="6"/>
        <v>438676</v>
      </c>
      <c r="V35" s="20"/>
      <c r="W35" s="21">
        <v>605974</v>
      </c>
      <c r="X35" s="21"/>
      <c r="Y35" s="21">
        <v>41879</v>
      </c>
      <c r="Z35" s="21"/>
      <c r="AA35" s="21">
        <v>70000</v>
      </c>
      <c r="AB35" s="19">
        <f t="shared" si="7"/>
        <v>717853</v>
      </c>
      <c r="AC35" s="20"/>
      <c r="AD35" s="19">
        <f t="shared" si="0"/>
        <v>1248124</v>
      </c>
      <c r="AE35" s="20"/>
      <c r="AF35" s="21"/>
      <c r="AG35" s="21"/>
      <c r="AH35" s="21"/>
      <c r="AI35" s="21"/>
      <c r="AJ35" s="19">
        <f t="shared" si="13"/>
        <v>0</v>
      </c>
      <c r="AK35" s="20"/>
      <c r="AL35" s="21">
        <v>644783</v>
      </c>
      <c r="AM35" s="21"/>
      <c r="AN35" s="21"/>
      <c r="AO35" s="21"/>
      <c r="AP35" s="19">
        <f t="shared" si="8"/>
        <v>644783</v>
      </c>
      <c r="AQ35" s="20"/>
      <c r="AR35" s="21">
        <v>18967</v>
      </c>
      <c r="AS35" s="21">
        <v>7952</v>
      </c>
      <c r="AT35" s="21">
        <v>68450</v>
      </c>
      <c r="AU35" s="21">
        <v>347261</v>
      </c>
      <c r="AV35" s="21"/>
      <c r="AW35" s="21"/>
      <c r="AX35" s="19">
        <f t="shared" si="9"/>
        <v>442630</v>
      </c>
      <c r="AY35" s="20"/>
      <c r="AZ35" s="21">
        <v>78979</v>
      </c>
      <c r="BA35" s="21">
        <v>35062</v>
      </c>
      <c r="BB35" s="21">
        <v>36871</v>
      </c>
      <c r="BC35" s="21"/>
      <c r="BD35" s="19">
        <f t="shared" si="10"/>
        <v>150912</v>
      </c>
      <c r="BE35" s="20"/>
      <c r="BF35" s="22">
        <v>26953</v>
      </c>
      <c r="BG35" s="20"/>
      <c r="BH35" s="21">
        <v>10892</v>
      </c>
      <c r="BI35" s="21"/>
      <c r="BJ35" s="21"/>
      <c r="BK35" s="21">
        <v>5110</v>
      </c>
      <c r="BL35" s="21">
        <v>50998</v>
      </c>
      <c r="BM35" s="21"/>
      <c r="BN35" s="21"/>
      <c r="BO35" s="21"/>
      <c r="BP35" s="21"/>
      <c r="BQ35" s="21"/>
      <c r="BR35" s="21"/>
      <c r="BS35" s="21"/>
      <c r="BT35" s="19">
        <f t="shared" si="11"/>
        <v>67000</v>
      </c>
      <c r="BU35" s="20" t="s">
        <v>12</v>
      </c>
      <c r="BV35" s="19">
        <f t="shared" si="2"/>
        <v>1332278</v>
      </c>
      <c r="BW35" s="20" t="s">
        <v>12</v>
      </c>
      <c r="BX35" s="19">
        <f t="shared" si="3"/>
        <v>-84154</v>
      </c>
      <c r="BY35" s="20" t="s">
        <v>12</v>
      </c>
      <c r="BZ35" s="19"/>
      <c r="CA35" s="20" t="s">
        <v>12</v>
      </c>
      <c r="CB35" s="19">
        <f t="shared" si="12"/>
        <v>765856</v>
      </c>
      <c r="CC35" s="5"/>
      <c r="CD35" s="52">
        <v>700000</v>
      </c>
      <c r="CE35" s="52">
        <v>65856</v>
      </c>
      <c r="CF35" s="6"/>
      <c r="CG35" s="26">
        <v>22</v>
      </c>
      <c r="CH35" s="6" t="s">
        <v>217</v>
      </c>
      <c r="CI35" s="6"/>
      <c r="CJ35" s="6"/>
      <c r="CK35" s="13">
        <f>(+AA75)</f>
        <v>1828673.04</v>
      </c>
      <c r="CL35" s="5" t="s">
        <v>12</v>
      </c>
      <c r="CM35" s="6"/>
      <c r="CN35" s="6"/>
      <c r="CO35" s="6"/>
      <c r="CP35" s="6"/>
      <c r="CQ35" s="6"/>
      <c r="CR35" s="6" t="s">
        <v>218</v>
      </c>
      <c r="CS35" s="6"/>
      <c r="CT35" s="6"/>
      <c r="CU35" s="6"/>
      <c r="CV35" s="6">
        <f>(+CV20+CV28+CV32+CV34)</f>
        <v>149252403.78999996</v>
      </c>
    </row>
    <row r="36" spans="1:100" x14ac:dyDescent="0.2">
      <c r="A36">
        <f t="shared" si="4"/>
        <v>1</v>
      </c>
      <c r="B36" t="s">
        <v>487</v>
      </c>
      <c r="C36" s="19">
        <v>389306</v>
      </c>
      <c r="D36" s="20"/>
      <c r="E36" s="21">
        <v>11517</v>
      </c>
      <c r="F36" s="21"/>
      <c r="G36" s="21">
        <v>5756</v>
      </c>
      <c r="H36" s="21"/>
      <c r="I36" s="21"/>
      <c r="J36" s="21"/>
      <c r="K36" s="21"/>
      <c r="L36" s="21"/>
      <c r="M36" s="21">
        <v>1269</v>
      </c>
      <c r="N36" s="19">
        <f t="shared" si="5"/>
        <v>18542</v>
      </c>
      <c r="O36" s="20"/>
      <c r="P36" s="21">
        <v>81945</v>
      </c>
      <c r="Q36" s="21">
        <v>4262</v>
      </c>
      <c r="R36" s="21"/>
      <c r="S36" s="21"/>
      <c r="T36" s="21"/>
      <c r="U36" s="56">
        <f t="shared" si="6"/>
        <v>86207</v>
      </c>
      <c r="V36" s="20"/>
      <c r="W36" s="21">
        <v>247618</v>
      </c>
      <c r="X36" s="21"/>
      <c r="Y36" s="21"/>
      <c r="Z36" s="21"/>
      <c r="AA36" s="21"/>
      <c r="AB36" s="19">
        <f t="shared" si="7"/>
        <v>247618</v>
      </c>
      <c r="AC36" s="20"/>
      <c r="AD36" s="19">
        <f t="shared" si="0"/>
        <v>352367</v>
      </c>
      <c r="AE36" s="20"/>
      <c r="AF36" s="21"/>
      <c r="AG36" s="21"/>
      <c r="AH36" s="21"/>
      <c r="AI36" s="21"/>
      <c r="AJ36" s="19">
        <f t="shared" si="13"/>
        <v>0</v>
      </c>
      <c r="AK36" s="20"/>
      <c r="AL36" s="21"/>
      <c r="AM36" s="21"/>
      <c r="AN36" s="21"/>
      <c r="AO36" s="21"/>
      <c r="AP36" s="19">
        <f t="shared" si="8"/>
        <v>0</v>
      </c>
      <c r="AQ36" s="20"/>
      <c r="AR36" s="21">
        <v>107911</v>
      </c>
      <c r="AS36" s="21">
        <v>825</v>
      </c>
      <c r="AT36" s="21"/>
      <c r="AU36" s="21">
        <v>27856</v>
      </c>
      <c r="AV36" s="21"/>
      <c r="AW36" s="21"/>
      <c r="AX36" s="19">
        <f t="shared" si="9"/>
        <v>136592</v>
      </c>
      <c r="AY36" s="20"/>
      <c r="AZ36" s="21">
        <v>51558</v>
      </c>
      <c r="BA36" s="21"/>
      <c r="BB36" s="21">
        <v>31113</v>
      </c>
      <c r="BC36" s="21">
        <v>5560</v>
      </c>
      <c r="BD36" s="19">
        <f t="shared" si="10"/>
        <v>88231</v>
      </c>
      <c r="BE36" s="20"/>
      <c r="BF36" s="22">
        <v>24979</v>
      </c>
      <c r="BG36" s="20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19">
        <f t="shared" si="11"/>
        <v>0</v>
      </c>
      <c r="BU36" s="20" t="s">
        <v>12</v>
      </c>
      <c r="BV36" s="19">
        <f t="shared" si="2"/>
        <v>249802</v>
      </c>
      <c r="BW36" s="20" t="s">
        <v>12</v>
      </c>
      <c r="BX36" s="19">
        <f t="shared" si="3"/>
        <v>102565</v>
      </c>
      <c r="BY36" s="20" t="s">
        <v>12</v>
      </c>
      <c r="BZ36" s="19"/>
      <c r="CA36" s="20" t="s">
        <v>12</v>
      </c>
      <c r="CB36" s="19">
        <f t="shared" si="12"/>
        <v>491871</v>
      </c>
      <c r="CC36" s="5"/>
      <c r="CD36" s="52">
        <v>326871</v>
      </c>
      <c r="CE36" s="52">
        <v>165000</v>
      </c>
      <c r="CF36" s="6"/>
      <c r="CG36" s="26">
        <v>23</v>
      </c>
      <c r="CH36" s="6" t="s">
        <v>220</v>
      </c>
      <c r="CI36" s="6"/>
      <c r="CJ36" s="6"/>
      <c r="CK36" s="13">
        <f>(+AB75)</f>
        <v>13938563.559999999</v>
      </c>
      <c r="CL36" s="5" t="s">
        <v>12</v>
      </c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x14ac:dyDescent="0.2">
      <c r="A37">
        <f t="shared" si="4"/>
        <v>1</v>
      </c>
      <c r="B37" t="s">
        <v>488</v>
      </c>
      <c r="C37" s="19">
        <v>650530</v>
      </c>
      <c r="D37" s="20"/>
      <c r="E37" s="21">
        <v>102755</v>
      </c>
      <c r="F37" s="21"/>
      <c r="G37" s="21">
        <v>1805</v>
      </c>
      <c r="H37" s="21"/>
      <c r="I37" s="21"/>
      <c r="J37" s="21"/>
      <c r="K37" s="21"/>
      <c r="L37" s="21"/>
      <c r="M37" s="21">
        <v>2539</v>
      </c>
      <c r="N37" s="19">
        <f t="shared" si="5"/>
        <v>107099</v>
      </c>
      <c r="O37" s="20"/>
      <c r="P37" s="21">
        <v>172531</v>
      </c>
      <c r="Q37" s="21">
        <v>10599</v>
      </c>
      <c r="R37" s="21"/>
      <c r="S37" s="21"/>
      <c r="T37" s="21"/>
      <c r="U37" s="56">
        <f t="shared" si="6"/>
        <v>183130</v>
      </c>
      <c r="V37" s="20"/>
      <c r="W37" s="21"/>
      <c r="X37" s="21"/>
      <c r="Y37" s="21"/>
      <c r="Z37" s="21"/>
      <c r="AA37" s="21"/>
      <c r="AB37" s="19">
        <f t="shared" si="7"/>
        <v>0</v>
      </c>
      <c r="AC37" s="20"/>
      <c r="AD37" s="19">
        <f t="shared" si="0"/>
        <v>290229</v>
      </c>
      <c r="AE37" s="20"/>
      <c r="AF37" s="21"/>
      <c r="AG37" s="21"/>
      <c r="AH37" s="21"/>
      <c r="AI37" s="21"/>
      <c r="AJ37" s="19">
        <f t="shared" si="13"/>
        <v>0</v>
      </c>
      <c r="AK37" s="20"/>
      <c r="AL37" s="21"/>
      <c r="AM37" s="21"/>
      <c r="AN37" s="21"/>
      <c r="AO37" s="21"/>
      <c r="AP37" s="19">
        <f t="shared" si="8"/>
        <v>0</v>
      </c>
      <c r="AQ37" s="20"/>
      <c r="AR37" s="21">
        <v>201543</v>
      </c>
      <c r="AS37" s="21"/>
      <c r="AT37" s="21"/>
      <c r="AU37" s="21"/>
      <c r="AV37" s="21"/>
      <c r="AW37" s="21">
        <v>58801</v>
      </c>
      <c r="AX37" s="19">
        <f t="shared" si="9"/>
        <v>260344</v>
      </c>
      <c r="AY37" s="20"/>
      <c r="AZ37" s="21">
        <v>5375</v>
      </c>
      <c r="BA37" s="21"/>
      <c r="BB37" s="21">
        <v>7666</v>
      </c>
      <c r="BC37" s="21"/>
      <c r="BD37" s="19">
        <f t="shared" si="10"/>
        <v>13041</v>
      </c>
      <c r="BE37" s="20"/>
      <c r="BF37" s="22">
        <v>21110</v>
      </c>
      <c r="BG37" s="20"/>
      <c r="BH37" s="21"/>
      <c r="BI37" s="21"/>
      <c r="BJ37" s="21"/>
      <c r="BK37" s="21">
        <v>21427</v>
      </c>
      <c r="BL37" s="21"/>
      <c r="BM37" s="21"/>
      <c r="BN37" s="21"/>
      <c r="BO37" s="21"/>
      <c r="BP37" s="21"/>
      <c r="BQ37" s="21"/>
      <c r="BR37" s="21"/>
      <c r="BS37" s="21">
        <v>33753</v>
      </c>
      <c r="BT37" s="19">
        <f t="shared" si="11"/>
        <v>55180</v>
      </c>
      <c r="BU37" s="20" t="s">
        <v>12</v>
      </c>
      <c r="BV37" s="19">
        <f t="shared" si="2"/>
        <v>349675</v>
      </c>
      <c r="BW37" s="20" t="s">
        <v>12</v>
      </c>
      <c r="BX37" s="19">
        <f t="shared" si="3"/>
        <v>-59446</v>
      </c>
      <c r="BY37" s="20" t="s">
        <v>12</v>
      </c>
      <c r="BZ37" s="19"/>
      <c r="CA37" s="20" t="s">
        <v>12</v>
      </c>
      <c r="CB37" s="19">
        <f t="shared" si="12"/>
        <v>591084</v>
      </c>
      <c r="CC37" s="5"/>
      <c r="CD37" s="52">
        <v>391084</v>
      </c>
      <c r="CE37" s="52">
        <v>200000</v>
      </c>
      <c r="CF37" s="6"/>
      <c r="CG37" s="26"/>
      <c r="CH37" s="6"/>
      <c r="CI37" s="6"/>
      <c r="CJ37" s="6"/>
      <c r="CK37" s="13"/>
      <c r="CL37" s="5" t="s">
        <v>12</v>
      </c>
      <c r="CM37" s="6" t="s">
        <v>222</v>
      </c>
      <c r="CN37" s="6"/>
      <c r="CO37" s="6"/>
      <c r="CP37" s="6"/>
      <c r="CQ37" s="6"/>
      <c r="CR37" s="6"/>
      <c r="CS37" s="6" t="s">
        <v>223</v>
      </c>
      <c r="CT37" s="6"/>
      <c r="CU37" s="6"/>
      <c r="CV37" s="6"/>
    </row>
    <row r="38" spans="1:100" x14ac:dyDescent="0.2">
      <c r="A38">
        <f t="shared" si="4"/>
        <v>1</v>
      </c>
      <c r="B38" t="s">
        <v>489</v>
      </c>
      <c r="C38" s="19">
        <v>0</v>
      </c>
      <c r="D38" s="20"/>
      <c r="E38" s="21">
        <v>514600</v>
      </c>
      <c r="F38" s="21">
        <v>15200</v>
      </c>
      <c r="G38" s="21">
        <v>4586</v>
      </c>
      <c r="H38" s="21"/>
      <c r="I38" s="21"/>
      <c r="J38" s="21"/>
      <c r="K38" s="21"/>
      <c r="L38" s="21"/>
      <c r="M38" s="21">
        <v>3328</v>
      </c>
      <c r="N38" s="19">
        <f t="shared" si="5"/>
        <v>537714</v>
      </c>
      <c r="O38" s="20"/>
      <c r="P38" s="21">
        <v>469055</v>
      </c>
      <c r="Q38" s="21">
        <v>25755</v>
      </c>
      <c r="R38" s="21"/>
      <c r="S38" s="21"/>
      <c r="T38" s="21">
        <v>147675</v>
      </c>
      <c r="U38" s="56">
        <f t="shared" si="6"/>
        <v>642485</v>
      </c>
      <c r="V38" s="20"/>
      <c r="W38" s="21"/>
      <c r="X38" s="21"/>
      <c r="Y38" s="21"/>
      <c r="Z38" s="21"/>
      <c r="AA38" s="21"/>
      <c r="AB38" s="19">
        <f t="shared" si="7"/>
        <v>0</v>
      </c>
      <c r="AC38" s="20"/>
      <c r="AD38" s="19">
        <f t="shared" si="0"/>
        <v>1180199</v>
      </c>
      <c r="AE38" s="20"/>
      <c r="AF38" s="21"/>
      <c r="AG38" s="21"/>
      <c r="AH38" s="21"/>
      <c r="AI38" s="21"/>
      <c r="AJ38" s="19">
        <f t="shared" si="13"/>
        <v>0</v>
      </c>
      <c r="AK38" s="20"/>
      <c r="AL38" s="21">
        <v>451266</v>
      </c>
      <c r="AM38" s="21">
        <v>109306</v>
      </c>
      <c r="AN38" s="21"/>
      <c r="AO38" s="21"/>
      <c r="AP38" s="19">
        <f t="shared" si="8"/>
        <v>560572</v>
      </c>
      <c r="AQ38" s="20"/>
      <c r="AR38" s="21">
        <v>81430</v>
      </c>
      <c r="AS38" s="21">
        <v>103860</v>
      </c>
      <c r="AT38" s="21">
        <v>22425</v>
      </c>
      <c r="AU38" s="21"/>
      <c r="AV38" s="21"/>
      <c r="AW38" s="21"/>
      <c r="AX38" s="19">
        <f t="shared" si="9"/>
        <v>207715</v>
      </c>
      <c r="AY38" s="20"/>
      <c r="AZ38" s="21">
        <v>58959</v>
      </c>
      <c r="BA38" s="21"/>
      <c r="BB38" s="21">
        <v>28884</v>
      </c>
      <c r="BC38" s="21"/>
      <c r="BD38" s="19">
        <f t="shared" si="10"/>
        <v>87843</v>
      </c>
      <c r="BE38" s="20"/>
      <c r="BF38" s="22">
        <v>105672</v>
      </c>
      <c r="BG38" s="20"/>
      <c r="BH38" s="21"/>
      <c r="BI38" s="21"/>
      <c r="BJ38" s="21"/>
      <c r="BK38" s="21">
        <v>4460</v>
      </c>
      <c r="BL38" s="21">
        <v>152889</v>
      </c>
      <c r="BM38" s="21"/>
      <c r="BN38" s="21"/>
      <c r="BO38" s="21"/>
      <c r="BP38" s="21"/>
      <c r="BQ38" s="21">
        <v>33156</v>
      </c>
      <c r="BR38" s="21"/>
      <c r="BS38" s="21"/>
      <c r="BT38" s="19">
        <f t="shared" si="11"/>
        <v>190505</v>
      </c>
      <c r="BU38" s="20" t="s">
        <v>12</v>
      </c>
      <c r="BV38" s="19">
        <f t="shared" si="2"/>
        <v>1152307</v>
      </c>
      <c r="BW38" s="20" t="s">
        <v>12</v>
      </c>
      <c r="BX38" s="19">
        <f t="shared" si="3"/>
        <v>27892</v>
      </c>
      <c r="BY38" s="20" t="s">
        <v>12</v>
      </c>
      <c r="BZ38" s="19"/>
      <c r="CA38" s="20" t="s">
        <v>12</v>
      </c>
      <c r="CB38" s="19">
        <f t="shared" si="12"/>
        <v>27892</v>
      </c>
      <c r="CC38" s="5"/>
      <c r="CD38" s="52"/>
      <c r="CE38" s="52"/>
      <c r="CF38" s="6"/>
      <c r="CG38" s="26"/>
      <c r="CH38" s="6"/>
      <c r="CI38" s="6"/>
      <c r="CJ38" s="6"/>
      <c r="CK38" s="13"/>
      <c r="CL38" s="5" t="s">
        <v>12</v>
      </c>
      <c r="CM38" s="6" t="s">
        <v>225</v>
      </c>
      <c r="CN38" s="6"/>
      <c r="CO38" s="6"/>
      <c r="CP38" s="6"/>
      <c r="CQ38" s="6"/>
      <c r="CR38" s="6"/>
      <c r="CS38" s="6"/>
      <c r="CT38" s="6"/>
      <c r="CU38" s="6"/>
      <c r="CV38" s="6"/>
    </row>
    <row r="39" spans="1:100" x14ac:dyDescent="0.2">
      <c r="A39">
        <f t="shared" si="4"/>
        <v>1</v>
      </c>
      <c r="B39" t="s">
        <v>490</v>
      </c>
      <c r="C39" s="19">
        <v>492040</v>
      </c>
      <c r="D39" s="20"/>
      <c r="E39" s="21">
        <v>385358</v>
      </c>
      <c r="F39" s="21"/>
      <c r="G39" s="21">
        <v>905</v>
      </c>
      <c r="H39" s="21"/>
      <c r="I39" s="21"/>
      <c r="J39" s="21"/>
      <c r="K39" s="21"/>
      <c r="L39" s="21"/>
      <c r="M39" s="21">
        <v>10899</v>
      </c>
      <c r="N39" s="19">
        <f t="shared" si="5"/>
        <v>397162</v>
      </c>
      <c r="O39" s="20"/>
      <c r="P39" s="21">
        <v>469053</v>
      </c>
      <c r="Q39" s="21">
        <v>35741</v>
      </c>
      <c r="R39" s="21"/>
      <c r="S39" s="21"/>
      <c r="T39" s="21">
        <v>27837</v>
      </c>
      <c r="U39" s="56">
        <f t="shared" si="6"/>
        <v>532631</v>
      </c>
      <c r="V39" s="20"/>
      <c r="W39" s="21"/>
      <c r="X39" s="21"/>
      <c r="Y39" s="21"/>
      <c r="Z39" s="21"/>
      <c r="AA39" s="21"/>
      <c r="AB39" s="19">
        <f t="shared" si="7"/>
        <v>0</v>
      </c>
      <c r="AC39" s="20"/>
      <c r="AD39" s="19">
        <f t="shared" si="0"/>
        <v>929793</v>
      </c>
      <c r="AE39" s="20"/>
      <c r="AF39" s="21">
        <v>143674</v>
      </c>
      <c r="AG39" s="21"/>
      <c r="AH39" s="21"/>
      <c r="AI39" s="21"/>
      <c r="AJ39" s="19">
        <f t="shared" si="13"/>
        <v>143674</v>
      </c>
      <c r="AK39" s="20"/>
      <c r="AL39" s="21">
        <v>443905</v>
      </c>
      <c r="AM39" s="21"/>
      <c r="AN39" s="21"/>
      <c r="AO39" s="21"/>
      <c r="AP39" s="19">
        <f t="shared" si="8"/>
        <v>443905</v>
      </c>
      <c r="AQ39" s="20"/>
      <c r="AR39" s="21"/>
      <c r="AS39" s="21"/>
      <c r="AT39" s="21">
        <v>17258</v>
      </c>
      <c r="AU39" s="21"/>
      <c r="AV39" s="21"/>
      <c r="AW39" s="21">
        <v>19960</v>
      </c>
      <c r="AX39" s="19">
        <f t="shared" si="9"/>
        <v>37218</v>
      </c>
      <c r="AY39" s="20"/>
      <c r="AZ39" s="21">
        <v>72170</v>
      </c>
      <c r="BA39" s="21"/>
      <c r="BB39" s="21">
        <v>137595</v>
      </c>
      <c r="BC39" s="21"/>
      <c r="BD39" s="19">
        <f t="shared" si="10"/>
        <v>209765</v>
      </c>
      <c r="BE39" s="20"/>
      <c r="BF39" s="22">
        <v>49434</v>
      </c>
      <c r="BG39" s="20"/>
      <c r="BH39" s="21"/>
      <c r="BI39" s="21"/>
      <c r="BJ39" s="21"/>
      <c r="BK39" s="21">
        <v>5079</v>
      </c>
      <c r="BL39" s="21">
        <v>825</v>
      </c>
      <c r="BM39" s="21"/>
      <c r="BN39" s="21"/>
      <c r="BO39" s="21"/>
      <c r="BP39" s="21"/>
      <c r="BQ39" s="21"/>
      <c r="BR39" s="21"/>
      <c r="BS39" s="21"/>
      <c r="BT39" s="19">
        <f t="shared" si="11"/>
        <v>5904</v>
      </c>
      <c r="BU39" s="20" t="s">
        <v>12</v>
      </c>
      <c r="BV39" s="19">
        <f t="shared" si="2"/>
        <v>889900</v>
      </c>
      <c r="BW39" s="20" t="s">
        <v>12</v>
      </c>
      <c r="BX39" s="19">
        <f t="shared" si="3"/>
        <v>39893</v>
      </c>
      <c r="BY39" s="20" t="s">
        <v>12</v>
      </c>
      <c r="BZ39" s="19"/>
      <c r="CA39" s="20" t="s">
        <v>12</v>
      </c>
      <c r="CB39" s="19">
        <f t="shared" si="12"/>
        <v>531933</v>
      </c>
      <c r="CC39" s="5"/>
      <c r="CD39" s="52">
        <v>531933</v>
      </c>
      <c r="CE39" s="52"/>
      <c r="CF39" s="6"/>
      <c r="CG39" s="26"/>
      <c r="CH39" s="6"/>
      <c r="CI39" s="6"/>
      <c r="CJ39" s="6"/>
      <c r="CK39" s="13"/>
      <c r="CL39" s="5" t="s">
        <v>12</v>
      </c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x14ac:dyDescent="0.2">
      <c r="A40">
        <f t="shared" si="4"/>
        <v>1</v>
      </c>
      <c r="B40" t="s">
        <v>491</v>
      </c>
      <c r="C40" s="19">
        <v>197412</v>
      </c>
      <c r="D40" s="20"/>
      <c r="E40" s="21">
        <v>51319</v>
      </c>
      <c r="F40" s="21">
        <v>2500</v>
      </c>
      <c r="G40" s="21">
        <v>703</v>
      </c>
      <c r="H40" s="21"/>
      <c r="I40" s="21"/>
      <c r="J40" s="21"/>
      <c r="K40" s="21"/>
      <c r="L40" s="21"/>
      <c r="M40" s="21">
        <v>2087</v>
      </c>
      <c r="N40" s="19">
        <f t="shared" si="5"/>
        <v>56609</v>
      </c>
      <c r="O40" s="20"/>
      <c r="P40" s="21">
        <v>373461</v>
      </c>
      <c r="Q40" s="21">
        <v>14119</v>
      </c>
      <c r="R40" s="21"/>
      <c r="S40" s="21"/>
      <c r="T40" s="21">
        <v>2492</v>
      </c>
      <c r="U40" s="56">
        <f t="shared" si="6"/>
        <v>390072</v>
      </c>
      <c r="V40" s="20"/>
      <c r="W40" s="21"/>
      <c r="X40" s="21"/>
      <c r="Y40" s="21"/>
      <c r="Z40" s="21"/>
      <c r="AA40" s="21"/>
      <c r="AB40" s="19">
        <f t="shared" si="7"/>
        <v>0</v>
      </c>
      <c r="AC40" s="20"/>
      <c r="AD40" s="19">
        <f t="shared" si="0"/>
        <v>446681</v>
      </c>
      <c r="AE40" s="20"/>
      <c r="AF40" s="21"/>
      <c r="AG40" s="21"/>
      <c r="AH40" s="21"/>
      <c r="AI40" s="21"/>
      <c r="AJ40" s="19">
        <f t="shared" si="13"/>
        <v>0</v>
      </c>
      <c r="AK40" s="20"/>
      <c r="AL40" s="21">
        <v>235062</v>
      </c>
      <c r="AM40" s="21">
        <v>30000</v>
      </c>
      <c r="AN40" s="21">
        <v>5000</v>
      </c>
      <c r="AO40" s="21">
        <v>23766</v>
      </c>
      <c r="AP40" s="19">
        <f t="shared" si="8"/>
        <v>293828</v>
      </c>
      <c r="AQ40" s="20"/>
      <c r="AR40" s="21">
        <v>147355</v>
      </c>
      <c r="AS40" s="21">
        <v>15000</v>
      </c>
      <c r="AT40" s="21">
        <v>7000</v>
      </c>
      <c r="AU40" s="21">
        <v>18000</v>
      </c>
      <c r="AV40" s="21">
        <v>1000</v>
      </c>
      <c r="AW40" s="21">
        <v>8118</v>
      </c>
      <c r="AX40" s="19">
        <f t="shared" si="9"/>
        <v>196473</v>
      </c>
      <c r="AY40" s="20"/>
      <c r="AZ40" s="21">
        <v>23904</v>
      </c>
      <c r="BA40" s="21"/>
      <c r="BB40" s="21">
        <v>9253</v>
      </c>
      <c r="BC40" s="21"/>
      <c r="BD40" s="19">
        <f t="shared" si="10"/>
        <v>33157</v>
      </c>
      <c r="BE40" s="20"/>
      <c r="BF40" s="22">
        <v>39970</v>
      </c>
      <c r="BG40" s="20"/>
      <c r="BH40" s="21"/>
      <c r="BI40" s="21"/>
      <c r="BJ40" s="21"/>
      <c r="BK40" s="21">
        <v>4355</v>
      </c>
      <c r="BL40" s="21"/>
      <c r="BM40" s="21"/>
      <c r="BN40" s="21"/>
      <c r="BO40" s="21"/>
      <c r="BP40" s="21"/>
      <c r="BQ40" s="21"/>
      <c r="BR40" s="21"/>
      <c r="BS40" s="21"/>
      <c r="BT40" s="19">
        <f t="shared" si="11"/>
        <v>4355</v>
      </c>
      <c r="BU40" s="20" t="s">
        <v>12</v>
      </c>
      <c r="BV40" s="19">
        <f t="shared" si="2"/>
        <v>567783</v>
      </c>
      <c r="BW40" s="20" t="s">
        <v>12</v>
      </c>
      <c r="BX40" s="19">
        <f t="shared" si="3"/>
        <v>-121102</v>
      </c>
      <c r="BY40" s="20" t="s">
        <v>12</v>
      </c>
      <c r="BZ40" s="19"/>
      <c r="CA40" s="20" t="s">
        <v>12</v>
      </c>
      <c r="CB40" s="19">
        <f t="shared" si="12"/>
        <v>76310</v>
      </c>
      <c r="CC40" s="5"/>
      <c r="CD40" s="52">
        <v>76310</v>
      </c>
      <c r="CE40" s="52"/>
      <c r="CF40" s="6"/>
      <c r="CG40" s="26"/>
      <c r="CH40" s="6"/>
      <c r="CI40" s="6"/>
      <c r="CJ40" s="6"/>
      <c r="CK40" s="13"/>
      <c r="CL40" s="5" t="s">
        <v>12</v>
      </c>
      <c r="CM40" s="6" t="s">
        <v>228</v>
      </c>
      <c r="CN40" s="6"/>
      <c r="CO40" s="6"/>
      <c r="CP40" s="6"/>
      <c r="CQ40" s="6"/>
      <c r="CR40" s="6"/>
      <c r="CS40" s="6"/>
      <c r="CT40" s="6"/>
      <c r="CU40" s="6"/>
      <c r="CV40" s="6"/>
    </row>
    <row r="41" spans="1:100" x14ac:dyDescent="0.2">
      <c r="A41">
        <f t="shared" si="4"/>
        <v>1</v>
      </c>
      <c r="B41" t="s">
        <v>492</v>
      </c>
      <c r="C41" s="19">
        <v>682645</v>
      </c>
      <c r="D41" s="20"/>
      <c r="E41" s="21">
        <v>1028544</v>
      </c>
      <c r="F41" s="21"/>
      <c r="G41" s="21">
        <v>5023</v>
      </c>
      <c r="H41" s="21"/>
      <c r="I41" s="21"/>
      <c r="J41" s="21"/>
      <c r="K41" s="21"/>
      <c r="L41" s="21"/>
      <c r="M41" s="21">
        <v>82858</v>
      </c>
      <c r="N41" s="19">
        <f t="shared" si="5"/>
        <v>1116425</v>
      </c>
      <c r="O41" s="20"/>
      <c r="P41" s="21">
        <v>1117176</v>
      </c>
      <c r="Q41" s="21">
        <v>93782</v>
      </c>
      <c r="R41" s="21"/>
      <c r="S41" s="21"/>
      <c r="T41" s="21">
        <v>2839</v>
      </c>
      <c r="U41" s="56">
        <f t="shared" si="6"/>
        <v>1213797</v>
      </c>
      <c r="V41" s="20"/>
      <c r="W41" s="21"/>
      <c r="X41" s="21"/>
      <c r="Y41" s="21">
        <v>154267</v>
      </c>
      <c r="Z41" s="21"/>
      <c r="AA41" s="21"/>
      <c r="AB41" s="19">
        <f t="shared" si="7"/>
        <v>154267</v>
      </c>
      <c r="AC41" s="20"/>
      <c r="AD41" s="19">
        <f t="shared" si="0"/>
        <v>2484489</v>
      </c>
      <c r="AE41" s="20"/>
      <c r="AF41" s="21"/>
      <c r="AG41" s="21"/>
      <c r="AH41" s="21"/>
      <c r="AI41" s="21"/>
      <c r="AJ41" s="19">
        <f t="shared" si="13"/>
        <v>0</v>
      </c>
      <c r="AK41" s="20"/>
      <c r="AL41" s="21">
        <v>481689</v>
      </c>
      <c r="AM41" s="21">
        <v>86063</v>
      </c>
      <c r="AN41" s="21"/>
      <c r="AO41" s="21"/>
      <c r="AP41" s="19">
        <f t="shared" si="8"/>
        <v>567752</v>
      </c>
      <c r="AQ41" s="20"/>
      <c r="AR41" s="21">
        <v>539785</v>
      </c>
      <c r="AS41" s="21">
        <v>268925</v>
      </c>
      <c r="AT41" s="21">
        <v>25545</v>
      </c>
      <c r="AU41" s="21">
        <v>173636</v>
      </c>
      <c r="AV41" s="21"/>
      <c r="AW41" s="21">
        <v>105355</v>
      </c>
      <c r="AX41" s="19">
        <f t="shared" si="9"/>
        <v>1113246</v>
      </c>
      <c r="AY41" s="20"/>
      <c r="AZ41" s="21">
        <v>113458</v>
      </c>
      <c r="BA41" s="21">
        <v>120568</v>
      </c>
      <c r="BB41" s="21">
        <v>242150</v>
      </c>
      <c r="BC41" s="21"/>
      <c r="BD41" s="19">
        <f t="shared" si="10"/>
        <v>476176</v>
      </c>
      <c r="BE41" s="20"/>
      <c r="BF41" s="22">
        <v>196827</v>
      </c>
      <c r="BG41" s="20"/>
      <c r="BH41" s="21">
        <v>113221</v>
      </c>
      <c r="BI41" s="21"/>
      <c r="BJ41" s="21"/>
      <c r="BK41" s="21">
        <v>41048</v>
      </c>
      <c r="BL41" s="21">
        <v>222375</v>
      </c>
      <c r="BM41" s="21"/>
      <c r="BN41" s="21"/>
      <c r="BO41" s="21"/>
      <c r="BP41" s="21"/>
      <c r="BQ41" s="21"/>
      <c r="BR41" s="21"/>
      <c r="BS41" s="21"/>
      <c r="BT41" s="19">
        <f t="shared" si="11"/>
        <v>376644</v>
      </c>
      <c r="BU41" s="20" t="s">
        <v>12</v>
      </c>
      <c r="BV41" s="19">
        <f t="shared" si="2"/>
        <v>2730645</v>
      </c>
      <c r="BW41" s="20" t="s">
        <v>12</v>
      </c>
      <c r="BX41" s="19">
        <f t="shared" si="3"/>
        <v>-246156</v>
      </c>
      <c r="BY41" s="20" t="s">
        <v>12</v>
      </c>
      <c r="BZ41" s="19">
        <v>-36343</v>
      </c>
      <c r="CA41" s="20" t="s">
        <v>12</v>
      </c>
      <c r="CB41" s="19">
        <f t="shared" si="12"/>
        <v>400146</v>
      </c>
      <c r="CC41" s="5"/>
      <c r="CD41" s="52">
        <v>140050</v>
      </c>
      <c r="CE41" s="52">
        <v>260096</v>
      </c>
      <c r="CF41" s="6"/>
      <c r="CG41" s="39">
        <v>24</v>
      </c>
      <c r="CH41" s="40" t="s">
        <v>230</v>
      </c>
      <c r="CI41" s="34"/>
      <c r="CJ41" s="34"/>
      <c r="CK41" s="41">
        <f>(+AD75)</f>
        <v>158051341.99000001</v>
      </c>
      <c r="CL41" s="5" t="s">
        <v>12</v>
      </c>
      <c r="CM41" t="s">
        <v>231</v>
      </c>
      <c r="CO41" s="3">
        <f>(+CK31)</f>
        <v>7117751.5200000005</v>
      </c>
      <c r="CP41" s="6"/>
      <c r="CQ41" s="6"/>
      <c r="CR41" s="6"/>
      <c r="CS41" s="6"/>
      <c r="CT41" s="6"/>
      <c r="CU41" s="6"/>
      <c r="CV41" s="6"/>
    </row>
    <row r="42" spans="1:100" x14ac:dyDescent="0.2">
      <c r="A42">
        <f t="shared" si="4"/>
        <v>1</v>
      </c>
      <c r="B42" t="s">
        <v>493</v>
      </c>
      <c r="C42" s="19">
        <v>142509</v>
      </c>
      <c r="D42" s="20"/>
      <c r="E42" s="21">
        <v>33054</v>
      </c>
      <c r="F42" s="21"/>
      <c r="G42" s="21">
        <v>1156</v>
      </c>
      <c r="H42" s="21"/>
      <c r="I42" s="21"/>
      <c r="J42" s="21"/>
      <c r="K42" s="21"/>
      <c r="L42" s="21"/>
      <c r="M42" s="21">
        <v>15168</v>
      </c>
      <c r="N42" s="19">
        <f t="shared" si="5"/>
        <v>49378</v>
      </c>
      <c r="O42" s="20"/>
      <c r="P42" s="21">
        <v>167953</v>
      </c>
      <c r="Q42" s="21">
        <v>5014</v>
      </c>
      <c r="R42" s="21"/>
      <c r="S42" s="21"/>
      <c r="T42" s="21">
        <v>473</v>
      </c>
      <c r="U42" s="56">
        <f t="shared" si="6"/>
        <v>173440</v>
      </c>
      <c r="V42" s="20"/>
      <c r="W42" s="21"/>
      <c r="X42" s="21"/>
      <c r="Y42" s="21"/>
      <c r="Z42" s="21"/>
      <c r="AA42" s="21"/>
      <c r="AB42" s="19">
        <f t="shared" si="7"/>
        <v>0</v>
      </c>
      <c r="AC42" s="20"/>
      <c r="AD42" s="19">
        <f t="shared" ref="AD42:AD73" si="14">(+AB42+U42+N42)</f>
        <v>222818</v>
      </c>
      <c r="AE42" s="20"/>
      <c r="AF42" s="21"/>
      <c r="AG42" s="21"/>
      <c r="AH42" s="21"/>
      <c r="AI42" s="21"/>
      <c r="AJ42" s="19">
        <f t="shared" si="13"/>
        <v>0</v>
      </c>
      <c r="AK42" s="20"/>
      <c r="AL42" s="21"/>
      <c r="AM42" s="21"/>
      <c r="AN42" s="21"/>
      <c r="AO42" s="21"/>
      <c r="AP42" s="19">
        <f t="shared" si="8"/>
        <v>0</v>
      </c>
      <c r="AQ42" s="20"/>
      <c r="AR42" s="21"/>
      <c r="AS42" s="21"/>
      <c r="AT42" s="21">
        <v>1414</v>
      </c>
      <c r="AU42" s="21">
        <v>40594</v>
      </c>
      <c r="AV42" s="21"/>
      <c r="AW42" s="21">
        <v>60892</v>
      </c>
      <c r="AX42" s="19">
        <f t="shared" si="9"/>
        <v>102900</v>
      </c>
      <c r="AY42" s="20"/>
      <c r="AZ42" s="21"/>
      <c r="BA42" s="21"/>
      <c r="BB42" s="21">
        <v>7403</v>
      </c>
      <c r="BC42" s="21">
        <v>20218</v>
      </c>
      <c r="BD42" s="19">
        <f t="shared" si="10"/>
        <v>27621</v>
      </c>
      <c r="BE42" s="20"/>
      <c r="BF42" s="22">
        <v>10217</v>
      </c>
      <c r="BG42" s="20"/>
      <c r="BH42" s="21"/>
      <c r="BI42" s="21"/>
      <c r="BJ42" s="21"/>
      <c r="BK42" s="21">
        <v>19471</v>
      </c>
      <c r="BL42" s="21">
        <v>3386</v>
      </c>
      <c r="BM42" s="21"/>
      <c r="BN42" s="21"/>
      <c r="BO42" s="21"/>
      <c r="BP42" s="21"/>
      <c r="BQ42" s="21"/>
      <c r="BR42" s="21"/>
      <c r="BS42" s="21">
        <v>4805</v>
      </c>
      <c r="BT42" s="19">
        <f t="shared" si="11"/>
        <v>27662</v>
      </c>
      <c r="BU42" s="20" t="s">
        <v>12</v>
      </c>
      <c r="BV42" s="19">
        <f t="shared" ref="BV42:BV73" si="15">(+BT42+BF42+BD42+AX42+AP42+AJ42)</f>
        <v>168400</v>
      </c>
      <c r="BW42" s="20" t="s">
        <v>12</v>
      </c>
      <c r="BX42" s="19">
        <f t="shared" ref="BX42:BX73" si="16">((+AB42+U42+N42)-BV42)</f>
        <v>54418</v>
      </c>
      <c r="BY42" s="20" t="s">
        <v>12</v>
      </c>
      <c r="BZ42" s="19"/>
      <c r="CA42" s="20" t="s">
        <v>12</v>
      </c>
      <c r="CB42" s="19">
        <f t="shared" si="12"/>
        <v>196927</v>
      </c>
      <c r="CC42" s="5"/>
      <c r="CD42" s="52">
        <v>196927</v>
      </c>
      <c r="CE42" s="52"/>
      <c r="CF42" s="6"/>
      <c r="CG42" s="26"/>
      <c r="CH42" s="6"/>
      <c r="CI42" s="6"/>
      <c r="CJ42" s="6"/>
      <c r="CK42" s="13"/>
      <c r="CL42" s="5" t="s">
        <v>12</v>
      </c>
      <c r="CM42" t="s">
        <v>233</v>
      </c>
      <c r="CO42" s="3">
        <f>(+CK32)</f>
        <v>1149789</v>
      </c>
      <c r="CP42" s="6"/>
      <c r="CQ42" s="6"/>
      <c r="CR42" s="6"/>
      <c r="CS42" s="6"/>
      <c r="CT42" s="6"/>
      <c r="CU42" s="6"/>
      <c r="CV42" s="6"/>
    </row>
    <row r="43" spans="1:100" x14ac:dyDescent="0.2">
      <c r="A43">
        <f t="shared" si="4"/>
        <v>1</v>
      </c>
      <c r="B43" t="s">
        <v>494</v>
      </c>
      <c r="C43" s="19">
        <v>292507</v>
      </c>
      <c r="D43" s="20"/>
      <c r="E43" s="21">
        <v>14945</v>
      </c>
      <c r="F43" s="21">
        <v>18000</v>
      </c>
      <c r="G43" s="21">
        <v>6076</v>
      </c>
      <c r="H43" s="21"/>
      <c r="I43" s="21"/>
      <c r="J43" s="21"/>
      <c r="K43" s="21"/>
      <c r="L43" s="21"/>
      <c r="M43" s="21">
        <v>25214</v>
      </c>
      <c r="N43" s="19">
        <f t="shared" si="5"/>
        <v>64235</v>
      </c>
      <c r="O43" s="20"/>
      <c r="P43" s="21">
        <v>82166</v>
      </c>
      <c r="Q43" s="21">
        <v>3364</v>
      </c>
      <c r="R43" s="21"/>
      <c r="S43" s="21"/>
      <c r="T43" s="21"/>
      <c r="U43" s="56">
        <f t="shared" si="6"/>
        <v>85530</v>
      </c>
      <c r="V43" s="20"/>
      <c r="W43" s="21">
        <v>232677</v>
      </c>
      <c r="X43" s="21"/>
      <c r="Y43" s="21">
        <v>20000</v>
      </c>
      <c r="Z43" s="21"/>
      <c r="AA43" s="21"/>
      <c r="AB43" s="19">
        <f t="shared" si="7"/>
        <v>252677</v>
      </c>
      <c r="AC43" s="20"/>
      <c r="AD43" s="19">
        <f t="shared" si="14"/>
        <v>402442</v>
      </c>
      <c r="AE43" s="20"/>
      <c r="AF43" s="21"/>
      <c r="AG43" s="21"/>
      <c r="AH43" s="21"/>
      <c r="AI43" s="21"/>
      <c r="AJ43" s="19">
        <f t="shared" si="13"/>
        <v>0</v>
      </c>
      <c r="AK43" s="20"/>
      <c r="AL43" s="21">
        <v>12032</v>
      </c>
      <c r="AM43" s="21">
        <v>9245</v>
      </c>
      <c r="AN43" s="21"/>
      <c r="AO43" s="21"/>
      <c r="AP43" s="19">
        <f t="shared" si="8"/>
        <v>21277</v>
      </c>
      <c r="AQ43" s="20"/>
      <c r="AR43" s="21">
        <v>54255</v>
      </c>
      <c r="AS43" s="21">
        <v>1899</v>
      </c>
      <c r="AT43" s="21">
        <v>21240</v>
      </c>
      <c r="AU43" s="21">
        <v>115243</v>
      </c>
      <c r="AV43" s="21"/>
      <c r="AW43" s="21"/>
      <c r="AX43" s="19">
        <f t="shared" si="9"/>
        <v>192637</v>
      </c>
      <c r="AY43" s="20"/>
      <c r="AZ43" s="21">
        <v>93532</v>
      </c>
      <c r="BA43" s="21"/>
      <c r="BB43" s="21">
        <v>7333</v>
      </c>
      <c r="BC43" s="21"/>
      <c r="BD43" s="19">
        <f t="shared" si="10"/>
        <v>100865</v>
      </c>
      <c r="BE43" s="20"/>
      <c r="BF43" s="22">
        <v>29158</v>
      </c>
      <c r="BG43" s="20"/>
      <c r="BH43" s="21"/>
      <c r="BI43" s="21"/>
      <c r="BJ43" s="21"/>
      <c r="BK43" s="21"/>
      <c r="BL43" s="21">
        <v>1000</v>
      </c>
      <c r="BM43" s="21"/>
      <c r="BN43" s="21"/>
      <c r="BO43" s="21"/>
      <c r="BP43" s="21"/>
      <c r="BQ43" s="21"/>
      <c r="BR43" s="21"/>
      <c r="BS43" s="21"/>
      <c r="BT43" s="19">
        <f t="shared" si="11"/>
        <v>1000</v>
      </c>
      <c r="BU43" s="20" t="s">
        <v>12</v>
      </c>
      <c r="BV43" s="19">
        <f t="shared" si="15"/>
        <v>344937</v>
      </c>
      <c r="BW43" s="20" t="s">
        <v>12</v>
      </c>
      <c r="BX43" s="19">
        <f t="shared" si="16"/>
        <v>57505</v>
      </c>
      <c r="BY43" s="20" t="s">
        <v>12</v>
      </c>
      <c r="BZ43" s="19"/>
      <c r="CA43" s="20" t="s">
        <v>12</v>
      </c>
      <c r="CB43" s="19">
        <f t="shared" si="12"/>
        <v>350012</v>
      </c>
      <c r="CC43" s="5"/>
      <c r="CD43" s="52">
        <v>338000</v>
      </c>
      <c r="CE43" s="52">
        <v>12012</v>
      </c>
      <c r="CF43" s="6"/>
      <c r="CG43" s="42"/>
      <c r="CH43" s="6" t="s">
        <v>235</v>
      </c>
      <c r="CI43" s="6"/>
      <c r="CJ43" s="6"/>
      <c r="CK43" s="13"/>
      <c r="CL43" s="5" t="s">
        <v>12</v>
      </c>
      <c r="CM43" t="s">
        <v>236</v>
      </c>
      <c r="CO43" s="3">
        <f>(+CK33)</f>
        <v>1142077</v>
      </c>
      <c r="CP43" s="6"/>
      <c r="CQ43" s="6"/>
      <c r="CR43" s="6"/>
      <c r="CS43" s="6"/>
      <c r="CT43" s="6"/>
      <c r="CU43" s="6"/>
      <c r="CV43" s="6"/>
    </row>
    <row r="44" spans="1:100" x14ac:dyDescent="0.2">
      <c r="A44">
        <f t="shared" si="4"/>
        <v>1</v>
      </c>
      <c r="B44" t="s">
        <v>495</v>
      </c>
      <c r="C44" s="19">
        <v>1495940</v>
      </c>
      <c r="D44" s="20"/>
      <c r="E44" s="21">
        <v>6935</v>
      </c>
      <c r="F44" s="84" t="s">
        <v>84</v>
      </c>
      <c r="G44" s="21">
        <v>5254</v>
      </c>
      <c r="H44" s="21"/>
      <c r="I44" s="21"/>
      <c r="J44" s="21"/>
      <c r="K44" s="21"/>
      <c r="L44" s="21"/>
      <c r="M44" s="21">
        <v>10016</v>
      </c>
      <c r="N44" s="19">
        <f t="shared" si="5"/>
        <v>22205</v>
      </c>
      <c r="O44" s="20"/>
      <c r="P44" s="21">
        <v>224692</v>
      </c>
      <c r="Q44" s="21"/>
      <c r="R44" s="21"/>
      <c r="S44" s="21"/>
      <c r="T44" s="21"/>
      <c r="U44" s="56">
        <f t="shared" si="6"/>
        <v>224692</v>
      </c>
      <c r="V44" s="20"/>
      <c r="W44" s="21">
        <v>727873</v>
      </c>
      <c r="X44" s="21"/>
      <c r="Y44" s="21"/>
      <c r="Z44" s="21"/>
      <c r="AA44" s="21"/>
      <c r="AB44" s="19">
        <f t="shared" si="7"/>
        <v>727873</v>
      </c>
      <c r="AC44" s="20"/>
      <c r="AD44" s="19">
        <f t="shared" si="14"/>
        <v>974770</v>
      </c>
      <c r="AE44" s="20"/>
      <c r="AF44" s="21"/>
      <c r="AG44" s="21"/>
      <c r="AH44" s="21"/>
      <c r="AI44" s="21"/>
      <c r="AJ44" s="19">
        <f t="shared" si="13"/>
        <v>0</v>
      </c>
      <c r="AK44" s="20"/>
      <c r="AL44" s="21"/>
      <c r="AM44" s="21"/>
      <c r="AN44" s="21"/>
      <c r="AO44" s="21"/>
      <c r="AP44" s="19">
        <f t="shared" si="8"/>
        <v>0</v>
      </c>
      <c r="AQ44" s="20"/>
      <c r="AR44" s="21">
        <v>99689</v>
      </c>
      <c r="AS44" s="21">
        <v>83584</v>
      </c>
      <c r="AT44" s="21">
        <v>44749</v>
      </c>
      <c r="AU44" s="21">
        <v>129580</v>
      </c>
      <c r="AV44" s="21"/>
      <c r="AW44" s="21">
        <v>78048</v>
      </c>
      <c r="AX44" s="19">
        <f t="shared" si="9"/>
        <v>435650</v>
      </c>
      <c r="AY44" s="20"/>
      <c r="AZ44" s="21">
        <v>77298</v>
      </c>
      <c r="BA44" s="21"/>
      <c r="BB44" s="21">
        <v>46701</v>
      </c>
      <c r="BC44" s="21">
        <v>30620</v>
      </c>
      <c r="BD44" s="19">
        <f t="shared" si="10"/>
        <v>154619</v>
      </c>
      <c r="BE44" s="20"/>
      <c r="BF44" s="22">
        <v>46444</v>
      </c>
      <c r="BG44" s="20"/>
      <c r="BH44" s="21"/>
      <c r="BI44" s="21"/>
      <c r="BJ44" s="21"/>
      <c r="BK44" s="21">
        <v>8303</v>
      </c>
      <c r="BL44" s="21"/>
      <c r="BM44" s="21"/>
      <c r="BN44" s="21"/>
      <c r="BO44" s="21"/>
      <c r="BP44" s="21"/>
      <c r="BQ44" s="21"/>
      <c r="BR44" s="21"/>
      <c r="BS44" s="21"/>
      <c r="BT44" s="19">
        <f t="shared" si="11"/>
        <v>8303</v>
      </c>
      <c r="BU44" s="20" t="s">
        <v>12</v>
      </c>
      <c r="BV44" s="19">
        <f t="shared" si="15"/>
        <v>645016</v>
      </c>
      <c r="BW44" s="20" t="s">
        <v>12</v>
      </c>
      <c r="BX44" s="19">
        <f t="shared" si="16"/>
        <v>329754</v>
      </c>
      <c r="BY44" s="20" t="s">
        <v>12</v>
      </c>
      <c r="BZ44" s="19"/>
      <c r="CA44" s="20" t="s">
        <v>12</v>
      </c>
      <c r="CB44" s="19">
        <f t="shared" si="12"/>
        <v>1825694</v>
      </c>
      <c r="CC44" s="5"/>
      <c r="CD44" s="52">
        <v>505000</v>
      </c>
      <c r="CE44" s="52">
        <v>1320694</v>
      </c>
      <c r="CF44" s="6"/>
      <c r="CG44" s="26">
        <v>48</v>
      </c>
      <c r="CH44" s="37" t="s">
        <v>8</v>
      </c>
      <c r="CI44" s="6"/>
      <c r="CJ44" s="6"/>
      <c r="CK44" s="13">
        <f>(+BF$75)</f>
        <v>19792706.759999998</v>
      </c>
      <c r="CL44" s="5" t="s">
        <v>12</v>
      </c>
      <c r="CM44" t="s">
        <v>238</v>
      </c>
      <c r="CO44" s="3">
        <f>(+CK34)</f>
        <v>2700273</v>
      </c>
      <c r="CP44" s="6"/>
      <c r="CQ44" s="6"/>
      <c r="CR44" s="6"/>
      <c r="CS44" s="6"/>
      <c r="CT44" s="6"/>
      <c r="CU44" s="6"/>
      <c r="CV44" s="6"/>
    </row>
    <row r="45" spans="1:100" x14ac:dyDescent="0.2">
      <c r="A45">
        <f t="shared" si="4"/>
        <v>1</v>
      </c>
      <c r="B45" t="s">
        <v>496</v>
      </c>
      <c r="C45" s="19">
        <v>4189</v>
      </c>
      <c r="D45" s="20"/>
      <c r="E45" s="21">
        <v>50622</v>
      </c>
      <c r="F45" s="21"/>
      <c r="G45" s="21">
        <v>30</v>
      </c>
      <c r="H45" s="21"/>
      <c r="I45" s="21"/>
      <c r="J45" s="21"/>
      <c r="K45" s="21"/>
      <c r="L45" s="21"/>
      <c r="M45" s="21"/>
      <c r="N45" s="19">
        <f t="shared" si="5"/>
        <v>50652</v>
      </c>
      <c r="O45" s="20"/>
      <c r="P45" s="21">
        <v>117917</v>
      </c>
      <c r="Q45" s="21"/>
      <c r="R45" s="21"/>
      <c r="S45" s="21"/>
      <c r="T45" s="21"/>
      <c r="U45" s="56">
        <f t="shared" si="6"/>
        <v>117917</v>
      </c>
      <c r="V45" s="20"/>
      <c r="W45" s="21"/>
      <c r="X45" s="21"/>
      <c r="Y45" s="21"/>
      <c r="Z45" s="21"/>
      <c r="AA45" s="21">
        <v>178641</v>
      </c>
      <c r="AB45" s="19">
        <f t="shared" si="7"/>
        <v>178641</v>
      </c>
      <c r="AC45" s="20"/>
      <c r="AD45" s="19">
        <f t="shared" si="14"/>
        <v>347210</v>
      </c>
      <c r="AE45" s="20"/>
      <c r="AF45" s="21"/>
      <c r="AG45" s="21"/>
      <c r="AH45" s="21"/>
      <c r="AI45" s="21"/>
      <c r="AJ45" s="19">
        <f t="shared" si="13"/>
        <v>0</v>
      </c>
      <c r="AK45" s="20"/>
      <c r="AL45" s="21"/>
      <c r="AM45" s="21"/>
      <c r="AN45" s="21"/>
      <c r="AO45" s="21"/>
      <c r="AP45" s="19">
        <f t="shared" si="8"/>
        <v>0</v>
      </c>
      <c r="AQ45" s="20"/>
      <c r="AR45" s="21"/>
      <c r="AS45" s="21">
        <v>88893</v>
      </c>
      <c r="AT45" s="21"/>
      <c r="AU45" s="21">
        <v>72730</v>
      </c>
      <c r="AV45" s="21"/>
      <c r="AW45" s="21"/>
      <c r="AX45" s="19">
        <f t="shared" si="9"/>
        <v>161623</v>
      </c>
      <c r="AY45" s="20"/>
      <c r="AZ45" s="21"/>
      <c r="BA45" s="21">
        <v>105184</v>
      </c>
      <c r="BB45" s="21">
        <v>56141</v>
      </c>
      <c r="BC45" s="21"/>
      <c r="BD45" s="19">
        <f t="shared" si="10"/>
        <v>161325</v>
      </c>
      <c r="BE45" s="20"/>
      <c r="BF45" s="22">
        <v>8306</v>
      </c>
      <c r="BG45" s="20"/>
      <c r="BH45" s="21"/>
      <c r="BI45" s="21">
        <v>4596</v>
      </c>
      <c r="BJ45" s="21"/>
      <c r="BK45" s="21">
        <v>12672</v>
      </c>
      <c r="BL45" s="21"/>
      <c r="BM45" s="21"/>
      <c r="BN45" s="21"/>
      <c r="BO45" s="21"/>
      <c r="BP45" s="21"/>
      <c r="BQ45" s="21"/>
      <c r="BR45" s="21"/>
      <c r="BS45" s="21"/>
      <c r="BT45" s="19">
        <f t="shared" si="11"/>
        <v>17268</v>
      </c>
      <c r="BU45" s="20" t="s">
        <v>12</v>
      </c>
      <c r="BV45" s="19">
        <f t="shared" si="15"/>
        <v>348522</v>
      </c>
      <c r="BW45" s="20" t="s">
        <v>12</v>
      </c>
      <c r="BX45" s="19">
        <f t="shared" si="16"/>
        <v>-1312</v>
      </c>
      <c r="BY45" s="20" t="s">
        <v>12</v>
      </c>
      <c r="BZ45" s="19"/>
      <c r="CA45" s="20" t="s">
        <v>12</v>
      </c>
      <c r="CB45" s="19">
        <f t="shared" si="12"/>
        <v>2877</v>
      </c>
      <c r="CC45" s="5"/>
      <c r="CD45" s="52"/>
      <c r="CE45" s="52"/>
      <c r="CF45" s="6"/>
      <c r="CG45" s="42"/>
      <c r="CH45" s="37" t="s">
        <v>240</v>
      </c>
      <c r="CI45" s="6"/>
      <c r="CJ45" s="6"/>
      <c r="CK45" s="13"/>
      <c r="CL45" s="5" t="s">
        <v>12</v>
      </c>
      <c r="CM45" t="s">
        <v>241</v>
      </c>
      <c r="CO45" s="3">
        <f>(+CK35)</f>
        <v>1828673.04</v>
      </c>
      <c r="CP45" s="6"/>
      <c r="CQ45" s="6"/>
      <c r="CR45" s="6"/>
      <c r="CS45" s="6"/>
      <c r="CT45" s="6"/>
      <c r="CU45" s="6"/>
      <c r="CV45" s="6"/>
    </row>
    <row r="46" spans="1:100" x14ac:dyDescent="0.2">
      <c r="A46">
        <f t="shared" si="4"/>
        <v>1</v>
      </c>
      <c r="B46" t="s">
        <v>497</v>
      </c>
      <c r="C46" s="19">
        <v>2967299</v>
      </c>
      <c r="D46" s="20"/>
      <c r="E46" s="21">
        <v>2428430</v>
      </c>
      <c r="F46" s="21"/>
      <c r="G46" s="21">
        <v>7391</v>
      </c>
      <c r="H46" s="21"/>
      <c r="I46" s="21">
        <v>208375</v>
      </c>
      <c r="J46" s="21"/>
      <c r="K46" s="21"/>
      <c r="L46" s="21"/>
      <c r="M46" s="21">
        <v>375918</v>
      </c>
      <c r="N46" s="19">
        <f t="shared" si="5"/>
        <v>3020114</v>
      </c>
      <c r="O46" s="20"/>
      <c r="P46" s="21">
        <v>1784583</v>
      </c>
      <c r="Q46" s="21"/>
      <c r="R46" s="21">
        <v>100929</v>
      </c>
      <c r="S46" s="21"/>
      <c r="T46" s="21">
        <v>8003</v>
      </c>
      <c r="U46" s="56">
        <f t="shared" si="6"/>
        <v>1893515</v>
      </c>
      <c r="V46" s="20"/>
      <c r="W46" s="21">
        <v>120813</v>
      </c>
      <c r="X46" s="21"/>
      <c r="Y46" s="21">
        <v>283735</v>
      </c>
      <c r="Z46" s="21"/>
      <c r="AA46" s="21"/>
      <c r="AB46" s="19">
        <f t="shared" si="7"/>
        <v>404548</v>
      </c>
      <c r="AC46" s="20"/>
      <c r="AD46" s="19">
        <f t="shared" si="14"/>
        <v>5318177</v>
      </c>
      <c r="AE46" s="20"/>
      <c r="AF46" s="21"/>
      <c r="AG46" s="21"/>
      <c r="AH46" s="21"/>
      <c r="AI46" s="21"/>
      <c r="AJ46" s="19">
        <f t="shared" si="13"/>
        <v>0</v>
      </c>
      <c r="AK46" s="20"/>
      <c r="AL46" s="21">
        <v>2513017</v>
      </c>
      <c r="AM46" s="21">
        <v>44048</v>
      </c>
      <c r="AN46" s="21"/>
      <c r="AO46" s="21">
        <v>7645</v>
      </c>
      <c r="AP46" s="19">
        <f t="shared" si="8"/>
        <v>2564710</v>
      </c>
      <c r="AQ46" s="20"/>
      <c r="AR46" s="21">
        <v>605677</v>
      </c>
      <c r="AS46" s="21">
        <v>91279</v>
      </c>
      <c r="AT46" s="21">
        <v>183540</v>
      </c>
      <c r="AU46" s="21">
        <v>171862</v>
      </c>
      <c r="AV46" s="21"/>
      <c r="AW46" s="21">
        <v>171709</v>
      </c>
      <c r="AX46" s="19">
        <f t="shared" si="9"/>
        <v>1224067</v>
      </c>
      <c r="AY46" s="20"/>
      <c r="AZ46" s="21">
        <v>26299</v>
      </c>
      <c r="BA46" s="21">
        <v>143236</v>
      </c>
      <c r="BB46" s="21">
        <v>233926</v>
      </c>
      <c r="BC46" s="21">
        <v>127180</v>
      </c>
      <c r="BD46" s="19">
        <f t="shared" si="10"/>
        <v>530641</v>
      </c>
      <c r="BE46" s="20"/>
      <c r="BF46" s="22">
        <v>330702</v>
      </c>
      <c r="BG46" s="20"/>
      <c r="BH46" s="21">
        <v>86504</v>
      </c>
      <c r="BI46" s="21"/>
      <c r="BJ46" s="21">
        <v>8538</v>
      </c>
      <c r="BK46" s="21">
        <v>33729</v>
      </c>
      <c r="BL46" s="21">
        <v>447189</v>
      </c>
      <c r="BM46" s="21"/>
      <c r="BN46" s="21"/>
      <c r="BO46" s="21"/>
      <c r="BP46" s="21"/>
      <c r="BQ46" s="21"/>
      <c r="BR46" s="21"/>
      <c r="BS46" s="21"/>
      <c r="BT46" s="19">
        <f t="shared" si="11"/>
        <v>575960</v>
      </c>
      <c r="BU46" s="20" t="s">
        <v>12</v>
      </c>
      <c r="BV46" s="19">
        <f t="shared" si="15"/>
        <v>5226080</v>
      </c>
      <c r="BW46" s="20" t="s">
        <v>12</v>
      </c>
      <c r="BX46" s="19">
        <f t="shared" si="16"/>
        <v>92097</v>
      </c>
      <c r="BY46" s="20" t="s">
        <v>12</v>
      </c>
      <c r="BZ46" s="19"/>
      <c r="CA46" s="20" t="s">
        <v>12</v>
      </c>
      <c r="CB46" s="19">
        <f t="shared" si="12"/>
        <v>3059396</v>
      </c>
      <c r="CC46" s="5"/>
      <c r="CD46" s="52">
        <v>2611959</v>
      </c>
      <c r="CE46" s="52">
        <v>447437</v>
      </c>
      <c r="CF46" s="6"/>
      <c r="CG46" s="26" t="s">
        <v>538</v>
      </c>
      <c r="CH46" s="6" t="s">
        <v>244</v>
      </c>
      <c r="CI46" s="6"/>
      <c r="CJ46" s="6"/>
      <c r="CK46" s="13">
        <f>(+AF75+AL75)</f>
        <v>29537731.199999999</v>
      </c>
      <c r="CL46" s="5" t="s">
        <v>12</v>
      </c>
      <c r="CM46" s="6" t="s">
        <v>222</v>
      </c>
      <c r="CN46" s="6"/>
      <c r="CO46" s="6"/>
      <c r="CP46" s="6"/>
      <c r="CQ46" s="6"/>
      <c r="CR46" s="6"/>
      <c r="CS46" s="6" t="s">
        <v>223</v>
      </c>
      <c r="CT46" s="6"/>
      <c r="CU46" s="6"/>
      <c r="CV46" s="6"/>
    </row>
    <row r="47" spans="1:100" x14ac:dyDescent="0.2">
      <c r="A47">
        <f t="shared" si="4"/>
        <v>1</v>
      </c>
      <c r="B47" t="s">
        <v>498</v>
      </c>
      <c r="C47" s="19">
        <v>824527</v>
      </c>
      <c r="D47" s="20"/>
      <c r="E47" s="21">
        <v>76342.960000000006</v>
      </c>
      <c r="F47" s="21">
        <v>20000</v>
      </c>
      <c r="G47" s="21">
        <v>2864.22</v>
      </c>
      <c r="H47" s="21"/>
      <c r="I47" s="21"/>
      <c r="J47" s="21"/>
      <c r="K47" s="21"/>
      <c r="L47" s="21"/>
      <c r="M47" s="21">
        <v>27246.58</v>
      </c>
      <c r="N47" s="19">
        <f t="shared" si="5"/>
        <v>126453.76000000001</v>
      </c>
      <c r="O47" s="20"/>
      <c r="P47" s="21">
        <v>462446.23</v>
      </c>
      <c r="Q47" s="21">
        <v>24651.52</v>
      </c>
      <c r="R47" s="21"/>
      <c r="S47" s="21"/>
      <c r="T47" s="21"/>
      <c r="U47" s="56">
        <f t="shared" si="6"/>
        <v>487097.75</v>
      </c>
      <c r="V47" s="20" t="s">
        <v>84</v>
      </c>
      <c r="W47" s="21">
        <v>985003.82</v>
      </c>
      <c r="X47" s="21"/>
      <c r="Y47" s="21"/>
      <c r="Z47" s="21"/>
      <c r="AA47" s="21">
        <v>92004.04</v>
      </c>
      <c r="AB47" s="19">
        <f t="shared" si="7"/>
        <v>1077007.8599999999</v>
      </c>
      <c r="AC47" s="20"/>
      <c r="AD47" s="19">
        <f t="shared" si="14"/>
        <v>1690559.3699999999</v>
      </c>
      <c r="AE47" s="20"/>
      <c r="AF47" s="21"/>
      <c r="AG47" s="21"/>
      <c r="AH47" s="21"/>
      <c r="AI47" s="21"/>
      <c r="AJ47" s="19">
        <f t="shared" si="13"/>
        <v>0</v>
      </c>
      <c r="AK47" s="20"/>
      <c r="AL47" s="21"/>
      <c r="AM47" s="21">
        <v>9264.15</v>
      </c>
      <c r="AN47" s="21"/>
      <c r="AO47" s="21"/>
      <c r="AP47" s="19">
        <f t="shared" si="8"/>
        <v>9264.15</v>
      </c>
      <c r="AQ47" s="20"/>
      <c r="AR47" s="21">
        <v>213423.28</v>
      </c>
      <c r="AS47" s="21"/>
      <c r="AT47" s="21"/>
      <c r="AU47" s="21">
        <v>691145.68</v>
      </c>
      <c r="AV47" s="21"/>
      <c r="AW47" s="21">
        <v>4271.1000000000004</v>
      </c>
      <c r="AX47" s="19">
        <f t="shared" si="9"/>
        <v>908840.06</v>
      </c>
      <c r="AY47" s="20"/>
      <c r="AZ47" s="21">
        <v>122925.7</v>
      </c>
      <c r="BA47" s="21">
        <v>10718.02</v>
      </c>
      <c r="BB47" s="21">
        <v>79957.320000000007</v>
      </c>
      <c r="BC47" s="21"/>
      <c r="BD47" s="19">
        <f t="shared" si="10"/>
        <v>213601.04</v>
      </c>
      <c r="BE47" s="20"/>
      <c r="BF47" s="22">
        <v>50828.78</v>
      </c>
      <c r="BG47" s="20"/>
      <c r="BH47" s="21"/>
      <c r="BI47" s="21"/>
      <c r="BJ47" s="21"/>
      <c r="BK47" s="21">
        <v>4750</v>
      </c>
      <c r="BL47" s="21">
        <v>64340.81</v>
      </c>
      <c r="BM47" s="21"/>
      <c r="BN47" s="21">
        <v>13915.95</v>
      </c>
      <c r="BO47" s="21"/>
      <c r="BP47" s="21"/>
      <c r="BQ47" s="21"/>
      <c r="BR47" s="21"/>
      <c r="BS47" s="21"/>
      <c r="BT47" s="19">
        <f t="shared" si="11"/>
        <v>83006.759999999995</v>
      </c>
      <c r="BU47" s="20" t="s">
        <v>12</v>
      </c>
      <c r="BV47" s="19">
        <f t="shared" si="15"/>
        <v>1265540.79</v>
      </c>
      <c r="BW47" s="20" t="s">
        <v>12</v>
      </c>
      <c r="BX47" s="19">
        <f t="shared" si="16"/>
        <v>425018.57999999984</v>
      </c>
      <c r="BY47" s="20" t="s">
        <v>12</v>
      </c>
      <c r="BZ47" s="19"/>
      <c r="CA47" s="20" t="s">
        <v>12</v>
      </c>
      <c r="CB47" s="19">
        <f t="shared" si="12"/>
        <v>1249545.5799999998</v>
      </c>
      <c r="CC47" s="5"/>
      <c r="CD47" s="52">
        <v>1000000</v>
      </c>
      <c r="CE47" s="52">
        <v>249545.58</v>
      </c>
      <c r="CF47" s="6"/>
      <c r="CG47" s="26" t="s">
        <v>243</v>
      </c>
      <c r="CH47" s="6" t="s">
        <v>247</v>
      </c>
      <c r="CI47" s="6"/>
      <c r="CJ47" s="6"/>
      <c r="CK47" s="13">
        <f>(+AG75+AM75)</f>
        <v>4379780.96</v>
      </c>
      <c r="CL47" s="5" t="s">
        <v>12</v>
      </c>
      <c r="CM47" s="6" t="s">
        <v>248</v>
      </c>
      <c r="CN47" s="6"/>
      <c r="CO47" s="6"/>
      <c r="CP47" s="6"/>
      <c r="CQ47" s="6"/>
      <c r="CR47" s="6"/>
      <c r="CS47" s="6"/>
      <c r="CT47" s="6"/>
      <c r="CU47" s="6"/>
      <c r="CV47" s="6"/>
    </row>
    <row r="48" spans="1:100" x14ac:dyDescent="0.2">
      <c r="A48">
        <f t="shared" si="4"/>
        <v>1</v>
      </c>
      <c r="B48" t="s">
        <v>499</v>
      </c>
      <c r="C48" s="19">
        <v>434737</v>
      </c>
      <c r="D48" s="20"/>
      <c r="E48" s="21">
        <v>1148842</v>
      </c>
      <c r="F48" s="21"/>
      <c r="G48" s="21">
        <v>2485</v>
      </c>
      <c r="H48" s="21"/>
      <c r="I48" s="21"/>
      <c r="J48" s="21"/>
      <c r="K48" s="21"/>
      <c r="L48" s="21"/>
      <c r="M48" s="21">
        <v>89583</v>
      </c>
      <c r="N48" s="19">
        <f t="shared" si="5"/>
        <v>1240910</v>
      </c>
      <c r="O48" s="20"/>
      <c r="P48" s="21">
        <v>1662499</v>
      </c>
      <c r="Q48" s="21">
        <v>152418</v>
      </c>
      <c r="R48" s="21"/>
      <c r="S48" s="21"/>
      <c r="T48" s="21"/>
      <c r="U48" s="56">
        <f t="shared" si="6"/>
        <v>1814917</v>
      </c>
      <c r="V48" s="20"/>
      <c r="W48" s="21"/>
      <c r="X48" s="21"/>
      <c r="Y48" s="21"/>
      <c r="Z48" s="21"/>
      <c r="AA48" s="21"/>
      <c r="AB48" s="19">
        <f t="shared" si="7"/>
        <v>0</v>
      </c>
      <c r="AC48" s="20"/>
      <c r="AD48" s="19">
        <f t="shared" si="14"/>
        <v>3055827</v>
      </c>
      <c r="AE48" s="20"/>
      <c r="AF48" s="21"/>
      <c r="AG48" s="21"/>
      <c r="AH48" s="21"/>
      <c r="AI48" s="21"/>
      <c r="AJ48" s="19">
        <f t="shared" si="13"/>
        <v>0</v>
      </c>
      <c r="AK48" s="20"/>
      <c r="AL48" s="21">
        <v>757635</v>
      </c>
      <c r="AM48" s="21"/>
      <c r="AN48" s="21"/>
      <c r="AO48" s="21"/>
      <c r="AP48" s="19">
        <f t="shared" si="8"/>
        <v>757635</v>
      </c>
      <c r="AQ48" s="20"/>
      <c r="AR48" s="21">
        <v>797241</v>
      </c>
      <c r="AS48" s="21">
        <v>67811</v>
      </c>
      <c r="AT48" s="21">
        <v>55000</v>
      </c>
      <c r="AU48" s="21">
        <v>122811</v>
      </c>
      <c r="AV48" s="21"/>
      <c r="AW48" s="21">
        <v>55514</v>
      </c>
      <c r="AX48" s="19">
        <f t="shared" si="9"/>
        <v>1098377</v>
      </c>
      <c r="AY48" s="20"/>
      <c r="AZ48" s="21">
        <v>247352</v>
      </c>
      <c r="BA48" s="21"/>
      <c r="BB48" s="21">
        <v>403648</v>
      </c>
      <c r="BC48" s="21"/>
      <c r="BD48" s="19">
        <f t="shared" si="10"/>
        <v>651000</v>
      </c>
      <c r="BE48" s="20"/>
      <c r="BF48" s="22">
        <v>383961</v>
      </c>
      <c r="BG48" s="20"/>
      <c r="BH48" s="21"/>
      <c r="BI48" s="21"/>
      <c r="BJ48" s="21"/>
      <c r="BK48" s="21">
        <v>11475</v>
      </c>
      <c r="BL48" s="21">
        <v>3925</v>
      </c>
      <c r="BM48" s="21"/>
      <c r="BN48" s="21"/>
      <c r="BO48" s="21"/>
      <c r="BP48" s="21"/>
      <c r="BQ48" s="21">
        <v>44866</v>
      </c>
      <c r="BR48" s="21"/>
      <c r="BS48" s="21">
        <v>16561</v>
      </c>
      <c r="BT48" s="19">
        <f t="shared" si="11"/>
        <v>76827</v>
      </c>
      <c r="BU48" s="20" t="s">
        <v>12</v>
      </c>
      <c r="BV48" s="19">
        <f t="shared" si="15"/>
        <v>2967800</v>
      </c>
      <c r="BW48" s="20" t="s">
        <v>12</v>
      </c>
      <c r="BX48" s="19">
        <f t="shared" si="16"/>
        <v>88027</v>
      </c>
      <c r="BY48" s="20" t="s">
        <v>12</v>
      </c>
      <c r="BZ48" s="19"/>
      <c r="CA48" s="20" t="s">
        <v>12</v>
      </c>
      <c r="CB48" s="19">
        <f t="shared" si="12"/>
        <v>522764</v>
      </c>
      <c r="CC48" s="5"/>
      <c r="CD48" s="52">
        <v>522764</v>
      </c>
      <c r="CE48" s="52"/>
      <c r="CF48" s="6"/>
      <c r="CG48" s="26" t="s">
        <v>246</v>
      </c>
      <c r="CH48" s="6" t="s">
        <v>251</v>
      </c>
      <c r="CI48" s="6"/>
      <c r="CJ48" s="6"/>
      <c r="CK48" s="13">
        <f>(+AH75+AN75)</f>
        <v>315474</v>
      </c>
      <c r="CL48" s="5" t="s">
        <v>12</v>
      </c>
      <c r="CM48" s="6" t="s">
        <v>252</v>
      </c>
      <c r="CN48" s="6"/>
      <c r="CO48" s="6"/>
      <c r="CP48" s="6"/>
      <c r="CQ48" s="6"/>
      <c r="CR48" s="6"/>
      <c r="CS48" s="6"/>
      <c r="CT48" s="6"/>
      <c r="CU48" s="6"/>
      <c r="CV48" s="6"/>
    </row>
    <row r="49" spans="1:100" x14ac:dyDescent="0.2">
      <c r="A49">
        <f t="shared" si="4"/>
        <v>1</v>
      </c>
      <c r="B49" t="s">
        <v>500</v>
      </c>
      <c r="C49" s="19">
        <v>629097</v>
      </c>
      <c r="D49" s="20"/>
      <c r="E49" s="21">
        <v>790763</v>
      </c>
      <c r="F49" s="21"/>
      <c r="G49" s="21">
        <v>5420</v>
      </c>
      <c r="H49" s="21"/>
      <c r="I49" s="21"/>
      <c r="J49" s="21"/>
      <c r="K49" s="21"/>
      <c r="L49" s="21">
        <v>41644</v>
      </c>
      <c r="M49" s="21">
        <v>11082</v>
      </c>
      <c r="N49" s="19">
        <f t="shared" si="5"/>
        <v>848909</v>
      </c>
      <c r="O49" s="20"/>
      <c r="P49" s="21">
        <v>1339637</v>
      </c>
      <c r="Q49" s="21"/>
      <c r="R49" s="21"/>
      <c r="S49" s="21"/>
      <c r="T49" s="21"/>
      <c r="U49" s="56">
        <f t="shared" si="6"/>
        <v>1339637</v>
      </c>
      <c r="V49" s="20"/>
      <c r="W49" s="21">
        <v>431051</v>
      </c>
      <c r="X49" s="21">
        <v>1149789</v>
      </c>
      <c r="Y49" s="21">
        <v>109741</v>
      </c>
      <c r="Z49" s="21"/>
      <c r="AA49" s="21"/>
      <c r="AB49" s="19">
        <f t="shared" si="7"/>
        <v>1690581</v>
      </c>
      <c r="AC49" s="20"/>
      <c r="AD49" s="19">
        <f t="shared" si="14"/>
        <v>3879127</v>
      </c>
      <c r="AE49" s="20"/>
      <c r="AF49" s="21"/>
      <c r="AG49" s="21">
        <v>1038332</v>
      </c>
      <c r="AH49" s="21"/>
      <c r="AI49" s="21"/>
      <c r="AJ49" s="19">
        <f t="shared" si="13"/>
        <v>1038332</v>
      </c>
      <c r="AK49" s="20"/>
      <c r="AL49" s="21"/>
      <c r="AM49" s="21">
        <v>17000</v>
      </c>
      <c r="AN49" s="21">
        <v>277227</v>
      </c>
      <c r="AO49" s="21"/>
      <c r="AP49" s="19">
        <f t="shared" si="8"/>
        <v>294227</v>
      </c>
      <c r="AQ49" s="20"/>
      <c r="AR49" s="21">
        <v>465300</v>
      </c>
      <c r="AS49" s="21">
        <v>22000</v>
      </c>
      <c r="AT49" s="21">
        <v>388650</v>
      </c>
      <c r="AU49" s="21">
        <v>401500</v>
      </c>
      <c r="AV49" s="21"/>
      <c r="AW49" s="21">
        <v>107283</v>
      </c>
      <c r="AX49" s="19">
        <f t="shared" si="9"/>
        <v>1384733</v>
      </c>
      <c r="AY49" s="20"/>
      <c r="AZ49" s="21">
        <v>43545</v>
      </c>
      <c r="BA49" s="21">
        <v>11455</v>
      </c>
      <c r="BB49" s="21">
        <v>143206</v>
      </c>
      <c r="BC49" s="21"/>
      <c r="BD49" s="19">
        <f t="shared" si="10"/>
        <v>198206</v>
      </c>
      <c r="BE49" s="20"/>
      <c r="BF49" s="22">
        <v>335994</v>
      </c>
      <c r="BG49" s="20"/>
      <c r="BH49" s="21"/>
      <c r="BI49" s="21"/>
      <c r="BJ49" s="21"/>
      <c r="BK49" s="21">
        <v>19653</v>
      </c>
      <c r="BL49" s="21">
        <v>224685</v>
      </c>
      <c r="BM49" s="21"/>
      <c r="BN49" s="21"/>
      <c r="BO49" s="21"/>
      <c r="BP49" s="21"/>
      <c r="BQ49" s="21"/>
      <c r="BR49" s="21"/>
      <c r="BS49" s="21">
        <v>74300</v>
      </c>
      <c r="BT49" s="19">
        <f t="shared" si="11"/>
        <v>318638</v>
      </c>
      <c r="BU49" s="20" t="s">
        <v>12</v>
      </c>
      <c r="BV49" s="19">
        <f t="shared" si="15"/>
        <v>3570130</v>
      </c>
      <c r="BW49" s="20" t="s">
        <v>12</v>
      </c>
      <c r="BX49" s="19">
        <f t="shared" si="16"/>
        <v>308997</v>
      </c>
      <c r="BY49" s="20" t="s">
        <v>12</v>
      </c>
      <c r="BZ49" s="19">
        <v>350589</v>
      </c>
      <c r="CA49" s="20" t="s">
        <v>12</v>
      </c>
      <c r="CB49" s="19">
        <f t="shared" si="12"/>
        <v>1288683</v>
      </c>
      <c r="CC49" s="5"/>
      <c r="CD49" s="52">
        <v>649376</v>
      </c>
      <c r="CE49" s="52">
        <v>639308</v>
      </c>
      <c r="CF49" s="6"/>
      <c r="CG49" s="26" t="s">
        <v>250</v>
      </c>
      <c r="CH49" s="6" t="s">
        <v>255</v>
      </c>
      <c r="CI49" s="6"/>
      <c r="CJ49" s="6"/>
      <c r="CK49" s="13">
        <f>(+AI75+AO75)</f>
        <v>11677460.66</v>
      </c>
      <c r="CL49" s="5" t="s">
        <v>12</v>
      </c>
      <c r="CM49" s="6" t="s">
        <v>222</v>
      </c>
      <c r="CN49" s="6"/>
      <c r="CO49" s="6"/>
      <c r="CP49" s="6"/>
      <c r="CQ49" s="6"/>
      <c r="CR49" s="6"/>
      <c r="CS49" s="6" t="s">
        <v>223</v>
      </c>
      <c r="CT49" s="6"/>
      <c r="CU49" s="6"/>
      <c r="CV49" s="6"/>
    </row>
    <row r="50" spans="1:100" x14ac:dyDescent="0.2">
      <c r="A50">
        <f t="shared" si="4"/>
        <v>1</v>
      </c>
      <c r="B50" t="s">
        <v>501</v>
      </c>
      <c r="C50" s="19">
        <v>0</v>
      </c>
      <c r="D50" s="20"/>
      <c r="E50" s="21"/>
      <c r="F50" s="21"/>
      <c r="G50" s="21">
        <v>364</v>
      </c>
      <c r="H50" s="21">
        <v>132992</v>
      </c>
      <c r="I50" s="21"/>
      <c r="J50" s="21"/>
      <c r="K50" s="21"/>
      <c r="L50" s="21"/>
      <c r="M50" s="21">
        <v>38315</v>
      </c>
      <c r="N50" s="19">
        <f t="shared" si="5"/>
        <v>171671</v>
      </c>
      <c r="O50" s="20"/>
      <c r="P50" s="21">
        <v>296755</v>
      </c>
      <c r="Q50" s="21">
        <v>18355</v>
      </c>
      <c r="R50" s="21"/>
      <c r="S50" s="21">
        <v>12944</v>
      </c>
      <c r="T50" s="21">
        <v>908</v>
      </c>
      <c r="U50" s="56">
        <f t="shared" si="6"/>
        <v>328962</v>
      </c>
      <c r="V50" s="20"/>
      <c r="W50" s="21">
        <v>9800</v>
      </c>
      <c r="X50" s="21"/>
      <c r="Y50" s="21"/>
      <c r="Z50" s="21"/>
      <c r="AA50" s="21"/>
      <c r="AB50" s="19">
        <f t="shared" si="7"/>
        <v>9800</v>
      </c>
      <c r="AC50" s="20"/>
      <c r="AD50" s="19">
        <f t="shared" si="14"/>
        <v>510433</v>
      </c>
      <c r="AE50" s="20"/>
      <c r="AF50" s="21"/>
      <c r="AG50" s="21"/>
      <c r="AH50" s="21"/>
      <c r="AI50" s="21"/>
      <c r="AJ50" s="19">
        <f t="shared" si="13"/>
        <v>0</v>
      </c>
      <c r="AK50" s="20"/>
      <c r="AL50" s="21"/>
      <c r="AM50" s="21"/>
      <c r="AN50" s="21"/>
      <c r="AO50" s="21"/>
      <c r="AP50" s="19">
        <f t="shared" si="8"/>
        <v>0</v>
      </c>
      <c r="AQ50" s="20"/>
      <c r="AR50" s="21">
        <v>97937</v>
      </c>
      <c r="AS50" s="21">
        <v>131546</v>
      </c>
      <c r="AT50" s="21">
        <v>23064</v>
      </c>
      <c r="AU50" s="21"/>
      <c r="AV50" s="21"/>
      <c r="AW50" s="21">
        <v>8065</v>
      </c>
      <c r="AX50" s="19">
        <f t="shared" si="9"/>
        <v>260612</v>
      </c>
      <c r="AY50" s="20"/>
      <c r="AZ50" s="21">
        <v>70415</v>
      </c>
      <c r="BA50" s="21"/>
      <c r="BB50" s="21">
        <v>70124</v>
      </c>
      <c r="BC50" s="21"/>
      <c r="BD50" s="19">
        <f t="shared" si="10"/>
        <v>140539</v>
      </c>
      <c r="BE50" s="20"/>
      <c r="BF50" s="22">
        <v>106304</v>
      </c>
      <c r="BG50" s="20"/>
      <c r="BH50" s="21"/>
      <c r="BI50" s="21"/>
      <c r="BJ50" s="21"/>
      <c r="BK50" s="21">
        <v>2975</v>
      </c>
      <c r="BL50" s="21"/>
      <c r="BM50" s="21"/>
      <c r="BN50" s="21"/>
      <c r="BO50" s="21"/>
      <c r="BP50" s="21"/>
      <c r="BQ50" s="21"/>
      <c r="BR50" s="21"/>
      <c r="BS50" s="21"/>
      <c r="BT50" s="19">
        <f t="shared" si="11"/>
        <v>2975</v>
      </c>
      <c r="BU50" s="20" t="s">
        <v>12</v>
      </c>
      <c r="BV50" s="19">
        <f t="shared" si="15"/>
        <v>510430</v>
      </c>
      <c r="BW50" s="20" t="s">
        <v>12</v>
      </c>
      <c r="BX50" s="19">
        <f t="shared" si="16"/>
        <v>3</v>
      </c>
      <c r="BY50" s="20" t="s">
        <v>12</v>
      </c>
      <c r="BZ50" s="19"/>
      <c r="CA50" s="20" t="s">
        <v>12</v>
      </c>
      <c r="CB50" s="19">
        <f t="shared" si="12"/>
        <v>3</v>
      </c>
      <c r="CC50" s="5"/>
      <c r="CD50" s="52"/>
      <c r="CE50" s="52"/>
      <c r="CF50" s="6"/>
      <c r="CG50" s="26" t="s">
        <v>254</v>
      </c>
      <c r="CH50" s="6" t="s">
        <v>257</v>
      </c>
      <c r="CI50" s="6"/>
      <c r="CJ50" s="6"/>
      <c r="CK50" s="13">
        <f>(+AJ75+AP75)</f>
        <v>45910446.819999993</v>
      </c>
      <c r="CL50" s="5" t="s">
        <v>12</v>
      </c>
      <c r="CM50" s="6" t="s">
        <v>258</v>
      </c>
      <c r="CN50" s="6"/>
      <c r="CO50" s="6"/>
      <c r="CP50" s="6"/>
      <c r="CQ50" s="6"/>
      <c r="CR50" s="6"/>
      <c r="CS50" s="6"/>
      <c r="CT50" s="6"/>
      <c r="CU50" s="6"/>
      <c r="CV50" s="6"/>
    </row>
    <row r="51" spans="1:100" x14ac:dyDescent="0.2">
      <c r="A51">
        <f t="shared" si="4"/>
        <v>1</v>
      </c>
      <c r="B51" t="s">
        <v>502</v>
      </c>
      <c r="C51" s="19">
        <v>4635608</v>
      </c>
      <c r="D51" s="20"/>
      <c r="E51" s="21">
        <v>3515126</v>
      </c>
      <c r="F51" s="21">
        <v>97596</v>
      </c>
      <c r="G51" s="21">
        <v>10894</v>
      </c>
      <c r="H51" s="21"/>
      <c r="I51" s="21"/>
      <c r="J51" s="21"/>
      <c r="K51" s="21"/>
      <c r="L51" s="21"/>
      <c r="M51" s="21">
        <v>288883</v>
      </c>
      <c r="N51" s="19">
        <f t="shared" si="5"/>
        <v>3912499</v>
      </c>
      <c r="O51" s="20"/>
      <c r="P51" s="21">
        <v>2549641</v>
      </c>
      <c r="Q51" s="21">
        <v>191637</v>
      </c>
      <c r="R51" s="21"/>
      <c r="S51" s="21">
        <v>93000</v>
      </c>
      <c r="T51" s="21">
        <v>1613</v>
      </c>
      <c r="U51" s="56">
        <f t="shared" si="6"/>
        <v>2835891</v>
      </c>
      <c r="V51" s="20"/>
      <c r="W51" s="21"/>
      <c r="X51" s="21"/>
      <c r="Y51" s="21">
        <v>11973</v>
      </c>
      <c r="Z51" s="21">
        <v>4807</v>
      </c>
      <c r="AA51" s="21"/>
      <c r="AB51" s="19">
        <f t="shared" si="7"/>
        <v>16780</v>
      </c>
      <c r="AC51" s="20"/>
      <c r="AD51" s="19">
        <f t="shared" si="14"/>
        <v>6765170</v>
      </c>
      <c r="AE51" s="20"/>
      <c r="AF51" s="21">
        <v>1430601</v>
      </c>
      <c r="AG51" s="21"/>
      <c r="AH51" s="21"/>
      <c r="AI51" s="21"/>
      <c r="AJ51" s="19">
        <f t="shared" si="13"/>
        <v>1430601</v>
      </c>
      <c r="AK51" s="20"/>
      <c r="AL51" s="21">
        <v>2889384</v>
      </c>
      <c r="AM51" s="21">
        <v>483106</v>
      </c>
      <c r="AN51" s="21"/>
      <c r="AO51" s="21"/>
      <c r="AP51" s="19">
        <f t="shared" si="8"/>
        <v>3372490</v>
      </c>
      <c r="AQ51" s="20"/>
      <c r="AR51" s="21">
        <v>117845</v>
      </c>
      <c r="AS51" s="21">
        <v>18182</v>
      </c>
      <c r="AT51" s="21">
        <v>30841</v>
      </c>
      <c r="AU51" s="21"/>
      <c r="AV51" s="21"/>
      <c r="AW51" s="21">
        <v>332828</v>
      </c>
      <c r="AX51" s="19">
        <f t="shared" si="9"/>
        <v>499696</v>
      </c>
      <c r="AY51" s="20"/>
      <c r="AZ51" s="21">
        <v>885566</v>
      </c>
      <c r="BA51" s="21">
        <v>83168</v>
      </c>
      <c r="BB51" s="21">
        <v>414082</v>
      </c>
      <c r="BC51" s="21">
        <v>28119</v>
      </c>
      <c r="BD51" s="19">
        <f t="shared" si="10"/>
        <v>1410935</v>
      </c>
      <c r="BE51" s="20"/>
      <c r="BF51" s="22">
        <v>1630776</v>
      </c>
      <c r="BG51" s="20"/>
      <c r="BH51" s="21">
        <v>665984</v>
      </c>
      <c r="BI51" s="21"/>
      <c r="BJ51" s="21">
        <v>12804</v>
      </c>
      <c r="BK51" s="21">
        <v>26334</v>
      </c>
      <c r="BL51" s="21">
        <v>295635</v>
      </c>
      <c r="BM51" s="21"/>
      <c r="BN51" s="21"/>
      <c r="BO51" s="21"/>
      <c r="BP51" s="21"/>
      <c r="BQ51" s="21"/>
      <c r="BR51" s="21"/>
      <c r="BS51" s="21"/>
      <c r="BT51" s="19">
        <f t="shared" si="11"/>
        <v>1000757</v>
      </c>
      <c r="BU51" s="20" t="s">
        <v>12</v>
      </c>
      <c r="BV51" s="19">
        <f t="shared" si="15"/>
        <v>9345255</v>
      </c>
      <c r="BW51" s="20" t="s">
        <v>12</v>
      </c>
      <c r="BX51" s="19">
        <f t="shared" si="16"/>
        <v>-2580085</v>
      </c>
      <c r="BY51" s="20" t="s">
        <v>12</v>
      </c>
      <c r="BZ51" s="19"/>
      <c r="CA51" s="20" t="s">
        <v>12</v>
      </c>
      <c r="CB51" s="19">
        <f t="shared" si="12"/>
        <v>2055523</v>
      </c>
      <c r="CC51" s="5"/>
      <c r="CD51" s="52">
        <v>1644418</v>
      </c>
      <c r="CE51" s="52">
        <v>411105</v>
      </c>
      <c r="CF51" s="6"/>
      <c r="CG51" s="42"/>
      <c r="CH51" s="37" t="s">
        <v>6</v>
      </c>
      <c r="CI51" s="6"/>
      <c r="CJ51" s="6"/>
      <c r="CK51" s="13"/>
      <c r="CL51" s="5" t="s">
        <v>12</v>
      </c>
      <c r="CM51" s="6" t="s">
        <v>260</v>
      </c>
      <c r="CN51" s="6"/>
      <c r="CO51" s="6"/>
      <c r="CP51" s="6"/>
      <c r="CQ51" s="6"/>
      <c r="CR51" s="6"/>
      <c r="CS51" s="6"/>
      <c r="CT51" s="6"/>
      <c r="CU51" s="6"/>
      <c r="CV51" s="6"/>
    </row>
    <row r="52" spans="1:100" x14ac:dyDescent="0.2">
      <c r="A52">
        <f t="shared" si="4"/>
        <v>1</v>
      </c>
      <c r="B52" t="s">
        <v>503</v>
      </c>
      <c r="C52" s="19">
        <v>53571</v>
      </c>
      <c r="D52" s="20"/>
      <c r="E52" s="21">
        <v>36427.96</v>
      </c>
      <c r="F52" s="21"/>
      <c r="G52" s="21">
        <v>78.680000000000007</v>
      </c>
      <c r="H52" s="21"/>
      <c r="I52" s="21"/>
      <c r="J52" s="21"/>
      <c r="K52" s="21"/>
      <c r="L52" s="21"/>
      <c r="M52" s="21">
        <v>3987.03</v>
      </c>
      <c r="N52" s="19">
        <f t="shared" si="5"/>
        <v>40493.67</v>
      </c>
      <c r="O52" s="20"/>
      <c r="P52" s="21">
        <v>93358.42</v>
      </c>
      <c r="Q52" s="21">
        <v>4126.3599999999997</v>
      </c>
      <c r="R52" s="21"/>
      <c r="S52" s="21">
        <v>5389</v>
      </c>
      <c r="T52" s="21"/>
      <c r="U52" s="56">
        <f t="shared" si="6"/>
        <v>102873.78</v>
      </c>
      <c r="V52" s="20"/>
      <c r="W52" s="21"/>
      <c r="X52" s="21"/>
      <c r="Y52" s="21"/>
      <c r="Z52" s="21"/>
      <c r="AA52" s="21"/>
      <c r="AB52" s="19">
        <f t="shared" si="7"/>
        <v>0</v>
      </c>
      <c r="AC52" s="20"/>
      <c r="AD52" s="19">
        <f t="shared" si="14"/>
        <v>143367.45000000001</v>
      </c>
      <c r="AE52" s="20"/>
      <c r="AF52" s="21"/>
      <c r="AG52" s="21"/>
      <c r="AH52" s="21"/>
      <c r="AI52" s="21"/>
      <c r="AJ52" s="19">
        <f t="shared" si="13"/>
        <v>0</v>
      </c>
      <c r="AK52" s="20"/>
      <c r="AL52" s="21"/>
      <c r="AM52" s="21">
        <v>10976.56</v>
      </c>
      <c r="AN52" s="21"/>
      <c r="AO52" s="21"/>
      <c r="AP52" s="19">
        <f t="shared" si="8"/>
        <v>10976.56</v>
      </c>
      <c r="AQ52" s="20"/>
      <c r="AR52" s="21"/>
      <c r="AS52" s="21"/>
      <c r="AT52" s="21">
        <v>1126</v>
      </c>
      <c r="AU52" s="21">
        <v>4573</v>
      </c>
      <c r="AV52" s="21"/>
      <c r="AW52" s="21">
        <v>51745.07</v>
      </c>
      <c r="AX52" s="19">
        <f t="shared" si="9"/>
        <v>57444.07</v>
      </c>
      <c r="AY52" s="20"/>
      <c r="AZ52" s="21"/>
      <c r="BA52" s="21">
        <v>15972.77</v>
      </c>
      <c r="BB52" s="21">
        <v>7618.39</v>
      </c>
      <c r="BC52" s="21">
        <v>11316.94</v>
      </c>
      <c r="BD52" s="19">
        <f t="shared" si="10"/>
        <v>34908.1</v>
      </c>
      <c r="BE52" s="20"/>
      <c r="BF52" s="22">
        <v>21393.08</v>
      </c>
      <c r="BG52" s="20"/>
      <c r="BH52" s="21"/>
      <c r="BI52" s="21"/>
      <c r="BJ52" s="21"/>
      <c r="BK52" s="21">
        <v>1900</v>
      </c>
      <c r="BL52" s="21"/>
      <c r="BM52" s="21"/>
      <c r="BN52" s="21"/>
      <c r="BO52" s="21"/>
      <c r="BP52" s="21"/>
      <c r="BQ52" s="21"/>
      <c r="BR52" s="21"/>
      <c r="BS52" s="21"/>
      <c r="BT52" s="19">
        <f t="shared" si="11"/>
        <v>1900</v>
      </c>
      <c r="BU52" s="20" t="s">
        <v>12</v>
      </c>
      <c r="BV52" s="19">
        <f t="shared" si="15"/>
        <v>126621.81</v>
      </c>
      <c r="BW52" s="20" t="s">
        <v>12</v>
      </c>
      <c r="BX52" s="19">
        <f t="shared" si="16"/>
        <v>16745.640000000014</v>
      </c>
      <c r="BY52" s="20" t="s">
        <v>12</v>
      </c>
      <c r="BZ52" s="19"/>
      <c r="CA52" s="20" t="s">
        <v>12</v>
      </c>
      <c r="CB52" s="19">
        <f t="shared" si="12"/>
        <v>70316.640000000014</v>
      </c>
      <c r="CC52" s="5"/>
      <c r="CD52" s="52">
        <v>70316.639999999999</v>
      </c>
      <c r="CE52" s="52"/>
      <c r="CF52" s="6"/>
      <c r="CG52" s="26">
        <v>35</v>
      </c>
      <c r="CH52" s="6" t="s">
        <v>262</v>
      </c>
      <c r="CI52" s="6"/>
      <c r="CJ52" s="6"/>
      <c r="CK52" s="13">
        <f>+AR75</f>
        <v>16977638.530000001</v>
      </c>
      <c r="CL52" s="5" t="s">
        <v>12</v>
      </c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x14ac:dyDescent="0.2">
      <c r="A53">
        <f t="shared" si="4"/>
        <v>1</v>
      </c>
      <c r="B53" t="s">
        <v>504</v>
      </c>
      <c r="C53" s="19">
        <v>470607</v>
      </c>
      <c r="D53" s="20"/>
      <c r="E53" s="21">
        <v>1407770</v>
      </c>
      <c r="F53" s="21"/>
      <c r="G53" s="21">
        <v>1990</v>
      </c>
      <c r="H53" s="21"/>
      <c r="I53" s="21"/>
      <c r="J53" s="21"/>
      <c r="K53" s="21"/>
      <c r="L53" s="21"/>
      <c r="M53" s="21">
        <v>40675</v>
      </c>
      <c r="N53" s="19">
        <f t="shared" si="5"/>
        <v>1450435</v>
      </c>
      <c r="O53" s="20"/>
      <c r="P53" s="21">
        <v>1606960</v>
      </c>
      <c r="Q53" s="21"/>
      <c r="R53" s="21">
        <v>109163</v>
      </c>
      <c r="S53" s="21"/>
      <c r="T53" s="21"/>
      <c r="U53" s="56">
        <f t="shared" si="6"/>
        <v>1716123</v>
      </c>
      <c r="V53" s="20"/>
      <c r="W53" s="21">
        <v>127560</v>
      </c>
      <c r="X53" s="21"/>
      <c r="Y53" s="21"/>
      <c r="Z53" s="21"/>
      <c r="AA53" s="21"/>
      <c r="AB53" s="19">
        <f t="shared" si="7"/>
        <v>127560</v>
      </c>
      <c r="AC53" s="20"/>
      <c r="AD53" s="19">
        <f t="shared" si="14"/>
        <v>3294118</v>
      </c>
      <c r="AE53" s="20"/>
      <c r="AF53" s="21"/>
      <c r="AG53" s="21"/>
      <c r="AH53" s="21"/>
      <c r="AI53" s="21"/>
      <c r="AJ53" s="19">
        <f t="shared" si="13"/>
        <v>0</v>
      </c>
      <c r="AK53" s="20"/>
      <c r="AL53" s="21"/>
      <c r="AM53" s="21">
        <v>30106</v>
      </c>
      <c r="AN53" s="21"/>
      <c r="AO53" s="21"/>
      <c r="AP53" s="19">
        <f t="shared" si="8"/>
        <v>30106</v>
      </c>
      <c r="AQ53" s="20"/>
      <c r="AR53" s="21">
        <v>550239</v>
      </c>
      <c r="AS53" s="21"/>
      <c r="AT53" s="21"/>
      <c r="AU53" s="21"/>
      <c r="AV53" s="21"/>
      <c r="AW53" s="21">
        <v>1814074</v>
      </c>
      <c r="AX53" s="19">
        <f t="shared" si="9"/>
        <v>2364313</v>
      </c>
      <c r="AY53" s="20"/>
      <c r="AZ53" s="21">
        <v>19567</v>
      </c>
      <c r="BA53" s="21"/>
      <c r="BB53" s="21"/>
      <c r="BC53" s="21">
        <v>439641</v>
      </c>
      <c r="BD53" s="19">
        <f t="shared" si="10"/>
        <v>459208</v>
      </c>
      <c r="BE53" s="20"/>
      <c r="BF53" s="22">
        <v>166333</v>
      </c>
      <c r="BG53" s="20"/>
      <c r="BH53" s="21"/>
      <c r="BI53" s="21"/>
      <c r="BJ53" s="21"/>
      <c r="BK53" s="21">
        <v>9462</v>
      </c>
      <c r="BL53" s="21">
        <v>1747</v>
      </c>
      <c r="BM53" s="21"/>
      <c r="BN53" s="21">
        <v>12391</v>
      </c>
      <c r="BO53" s="21"/>
      <c r="BP53" s="21">
        <v>189547</v>
      </c>
      <c r="BQ53" s="21"/>
      <c r="BR53" s="21"/>
      <c r="BS53" s="21"/>
      <c r="BT53" s="19">
        <f t="shared" si="11"/>
        <v>213147</v>
      </c>
      <c r="BU53" s="20" t="s">
        <v>12</v>
      </c>
      <c r="BV53" s="19">
        <f t="shared" si="15"/>
        <v>3233107</v>
      </c>
      <c r="BW53" s="20" t="s">
        <v>12</v>
      </c>
      <c r="BX53" s="19">
        <f t="shared" si="16"/>
        <v>61011</v>
      </c>
      <c r="BY53" s="20" t="s">
        <v>12</v>
      </c>
      <c r="BZ53" s="19"/>
      <c r="CA53" s="20" t="s">
        <v>12</v>
      </c>
      <c r="CB53" s="19">
        <f t="shared" si="12"/>
        <v>531618</v>
      </c>
      <c r="CC53" s="5"/>
      <c r="CD53" s="52"/>
      <c r="CE53" s="52"/>
      <c r="CF53" s="6"/>
      <c r="CG53" s="26">
        <v>36</v>
      </c>
      <c r="CH53" s="6" t="s">
        <v>264</v>
      </c>
      <c r="CI53" s="6"/>
      <c r="CJ53" s="6"/>
      <c r="CK53" s="13">
        <f>+AS75</f>
        <v>2759386.57</v>
      </c>
      <c r="CL53" s="5" t="s">
        <v>12</v>
      </c>
      <c r="CM53" s="6" t="s">
        <v>222</v>
      </c>
      <c r="CN53" s="6"/>
      <c r="CO53" s="6"/>
      <c r="CP53" s="6"/>
      <c r="CQ53" s="6"/>
      <c r="CR53" s="6"/>
      <c r="CS53" s="6" t="s">
        <v>223</v>
      </c>
      <c r="CT53" s="6"/>
      <c r="CU53" s="6"/>
      <c r="CV53" s="6"/>
    </row>
    <row r="54" spans="1:100" x14ac:dyDescent="0.2">
      <c r="A54">
        <f t="shared" si="4"/>
        <v>1</v>
      </c>
      <c r="B54" t="s">
        <v>505</v>
      </c>
      <c r="C54" s="19">
        <v>723149</v>
      </c>
      <c r="D54" s="20"/>
      <c r="E54" s="21">
        <v>613449</v>
      </c>
      <c r="F54" s="21"/>
      <c r="G54" s="21">
        <v>1411</v>
      </c>
      <c r="H54" s="21"/>
      <c r="I54" s="21"/>
      <c r="J54" s="21"/>
      <c r="K54" s="21"/>
      <c r="L54" s="21"/>
      <c r="M54" s="21">
        <v>44315</v>
      </c>
      <c r="N54" s="19">
        <f t="shared" si="5"/>
        <v>659175</v>
      </c>
      <c r="O54" s="20"/>
      <c r="P54" s="21">
        <v>702804</v>
      </c>
      <c r="Q54" s="21">
        <v>38918</v>
      </c>
      <c r="R54" s="21"/>
      <c r="S54" s="21"/>
      <c r="T54" s="21">
        <v>13041</v>
      </c>
      <c r="U54" s="56">
        <f t="shared" si="6"/>
        <v>754763</v>
      </c>
      <c r="V54" s="20"/>
      <c r="W54" s="21"/>
      <c r="X54" s="21"/>
      <c r="Y54" s="21"/>
      <c r="Z54" s="21"/>
      <c r="AA54" s="21"/>
      <c r="AB54" s="19">
        <f t="shared" si="7"/>
        <v>0</v>
      </c>
      <c r="AC54" s="20"/>
      <c r="AD54" s="19">
        <f t="shared" si="14"/>
        <v>1413938</v>
      </c>
      <c r="AE54" s="20"/>
      <c r="AF54" s="21"/>
      <c r="AG54" s="21"/>
      <c r="AH54" s="21"/>
      <c r="AI54" s="21"/>
      <c r="AJ54" s="19">
        <f t="shared" si="13"/>
        <v>0</v>
      </c>
      <c r="AK54" s="20"/>
      <c r="AL54" s="21">
        <v>61620</v>
      </c>
      <c r="AM54" s="21">
        <v>41824</v>
      </c>
      <c r="AN54" s="21"/>
      <c r="AO54" s="21">
        <v>20581</v>
      </c>
      <c r="AP54" s="19">
        <f t="shared" si="8"/>
        <v>124025</v>
      </c>
      <c r="AQ54" s="20"/>
      <c r="AR54" s="21">
        <v>376236</v>
      </c>
      <c r="AS54" s="21">
        <v>148455</v>
      </c>
      <c r="AT54" s="21">
        <v>6886</v>
      </c>
      <c r="AU54" s="21">
        <v>3138</v>
      </c>
      <c r="AV54" s="21"/>
      <c r="AW54" s="21">
        <v>60278</v>
      </c>
      <c r="AX54" s="19">
        <f t="shared" si="9"/>
        <v>594993</v>
      </c>
      <c r="AY54" s="20"/>
      <c r="AZ54" s="21">
        <v>139852</v>
      </c>
      <c r="BA54" s="21">
        <v>68077</v>
      </c>
      <c r="BB54" s="21">
        <v>137710</v>
      </c>
      <c r="BC54" s="21">
        <v>2962</v>
      </c>
      <c r="BD54" s="19">
        <f t="shared" si="10"/>
        <v>348601</v>
      </c>
      <c r="BE54" s="20"/>
      <c r="BF54" s="22">
        <v>279791</v>
      </c>
      <c r="BG54" s="20"/>
      <c r="BH54" s="21"/>
      <c r="BI54" s="21"/>
      <c r="BJ54" s="21"/>
      <c r="BK54" s="21">
        <v>19004</v>
      </c>
      <c r="BL54" s="21">
        <v>20466</v>
      </c>
      <c r="BM54" s="21"/>
      <c r="BN54" s="21"/>
      <c r="BO54" s="21"/>
      <c r="BP54" s="21"/>
      <c r="BQ54" s="21">
        <v>61634</v>
      </c>
      <c r="BR54" s="21"/>
      <c r="BS54" s="21"/>
      <c r="BT54" s="19">
        <f t="shared" si="11"/>
        <v>101104</v>
      </c>
      <c r="BU54" s="20" t="s">
        <v>12</v>
      </c>
      <c r="BV54" s="19">
        <f t="shared" si="15"/>
        <v>1448514</v>
      </c>
      <c r="BW54" s="20" t="s">
        <v>12</v>
      </c>
      <c r="BX54" s="19">
        <f t="shared" si="16"/>
        <v>-34576</v>
      </c>
      <c r="BY54" s="20" t="s">
        <v>12</v>
      </c>
      <c r="BZ54" s="19">
        <v>-17609</v>
      </c>
      <c r="CA54" s="20" t="s">
        <v>12</v>
      </c>
      <c r="CB54" s="19">
        <f t="shared" si="12"/>
        <v>670964</v>
      </c>
      <c r="CC54" s="5"/>
      <c r="CD54" s="52">
        <v>420964</v>
      </c>
      <c r="CE54" s="52">
        <v>250000</v>
      </c>
      <c r="CF54" s="6"/>
      <c r="CG54" s="26">
        <v>37</v>
      </c>
      <c r="CH54" s="6" t="s">
        <v>266</v>
      </c>
      <c r="CI54" s="6"/>
      <c r="CJ54" s="6"/>
      <c r="CK54" s="13">
        <f>+AT75</f>
        <v>2757448.05</v>
      </c>
      <c r="CL54" s="5" t="s">
        <v>12</v>
      </c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x14ac:dyDescent="0.2">
      <c r="A55">
        <f t="shared" si="4"/>
        <v>1</v>
      </c>
      <c r="B55" t="s">
        <v>506</v>
      </c>
      <c r="C55" s="19">
        <v>0</v>
      </c>
      <c r="D55" s="20"/>
      <c r="E55" s="21">
        <v>195764</v>
      </c>
      <c r="F55" s="21">
        <v>2500</v>
      </c>
      <c r="G55" s="21">
        <v>305</v>
      </c>
      <c r="H55" s="21"/>
      <c r="I55" s="21"/>
      <c r="J55" s="21"/>
      <c r="K55" s="21"/>
      <c r="L55" s="21"/>
      <c r="M55" s="21">
        <v>52424</v>
      </c>
      <c r="N55" s="19">
        <f t="shared" si="5"/>
        <v>250993</v>
      </c>
      <c r="O55" s="20"/>
      <c r="P55" s="21">
        <v>357374</v>
      </c>
      <c r="Q55" s="21"/>
      <c r="R55" s="21"/>
      <c r="S55" s="21"/>
      <c r="T55" s="21"/>
      <c r="U55" s="56">
        <f t="shared" si="6"/>
        <v>357374</v>
      </c>
      <c r="V55" s="20"/>
      <c r="W55" s="21">
        <v>70077</v>
      </c>
      <c r="X55" s="21"/>
      <c r="Y55" s="21"/>
      <c r="Z55" s="21"/>
      <c r="AA55" s="21"/>
      <c r="AB55" s="19">
        <f t="shared" si="7"/>
        <v>70077</v>
      </c>
      <c r="AC55" s="20"/>
      <c r="AD55" s="19">
        <f t="shared" si="14"/>
        <v>678444</v>
      </c>
      <c r="AE55" s="20"/>
      <c r="AF55" s="21"/>
      <c r="AG55" s="21"/>
      <c r="AH55" s="21"/>
      <c r="AI55" s="21"/>
      <c r="AJ55" s="19">
        <f t="shared" si="13"/>
        <v>0</v>
      </c>
      <c r="AK55" s="20"/>
      <c r="AL55" s="21"/>
      <c r="AM55" s="21"/>
      <c r="AN55" s="21"/>
      <c r="AO55" s="21"/>
      <c r="AP55" s="19">
        <f t="shared" si="8"/>
        <v>0</v>
      </c>
      <c r="AQ55" s="20"/>
      <c r="AR55" s="21">
        <v>74750</v>
      </c>
      <c r="AS55" s="21">
        <v>5250</v>
      </c>
      <c r="AT55" s="21">
        <v>8583</v>
      </c>
      <c r="AU55" s="21">
        <v>236330</v>
      </c>
      <c r="AV55" s="21">
        <v>1000</v>
      </c>
      <c r="AW55" s="21">
        <v>99200</v>
      </c>
      <c r="AX55" s="19">
        <f t="shared" si="9"/>
        <v>425113</v>
      </c>
      <c r="AY55" s="20"/>
      <c r="AZ55" s="21">
        <v>51607</v>
      </c>
      <c r="BA55" s="21">
        <v>20559</v>
      </c>
      <c r="BB55" s="21">
        <v>8000</v>
      </c>
      <c r="BC55" s="21"/>
      <c r="BD55" s="19">
        <f t="shared" si="10"/>
        <v>80166</v>
      </c>
      <c r="BE55" s="20"/>
      <c r="BF55" s="22">
        <v>30500</v>
      </c>
      <c r="BG55" s="20"/>
      <c r="BH55" s="21">
        <v>20558</v>
      </c>
      <c r="BI55" s="21"/>
      <c r="BJ55" s="21"/>
      <c r="BK55" s="21">
        <v>5500</v>
      </c>
      <c r="BL55" s="21"/>
      <c r="BM55" s="21"/>
      <c r="BN55" s="21"/>
      <c r="BO55" s="21"/>
      <c r="BP55" s="21"/>
      <c r="BQ55" s="21"/>
      <c r="BR55" s="21"/>
      <c r="BS55" s="21"/>
      <c r="BT55" s="19">
        <f t="shared" si="11"/>
        <v>26058</v>
      </c>
      <c r="BU55" s="20" t="s">
        <v>12</v>
      </c>
      <c r="BV55" s="19">
        <f t="shared" si="15"/>
        <v>561837</v>
      </c>
      <c r="BW55" s="20" t="s">
        <v>12</v>
      </c>
      <c r="BX55" s="19">
        <f t="shared" si="16"/>
        <v>116607</v>
      </c>
      <c r="BY55" s="20" t="s">
        <v>12</v>
      </c>
      <c r="BZ55" s="19"/>
      <c r="CA55" s="20" t="s">
        <v>12</v>
      </c>
      <c r="CB55" s="19">
        <f t="shared" si="12"/>
        <v>116607</v>
      </c>
      <c r="CC55" s="5"/>
      <c r="CD55" s="52"/>
      <c r="CE55" s="52">
        <v>116607</v>
      </c>
      <c r="CF55" s="6" t="s">
        <v>545</v>
      </c>
      <c r="CG55" s="26">
        <v>38</v>
      </c>
      <c r="CH55" s="6" t="s">
        <v>268</v>
      </c>
      <c r="CI55" s="6"/>
      <c r="CJ55" s="6"/>
      <c r="CK55" s="13">
        <f>+AU75</f>
        <v>5158180.8900000006</v>
      </c>
      <c r="CL55" s="5" t="s">
        <v>12</v>
      </c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x14ac:dyDescent="0.2">
      <c r="A56">
        <f t="shared" si="4"/>
        <v>1</v>
      </c>
      <c r="B56" t="s">
        <v>507</v>
      </c>
      <c r="C56" s="19">
        <v>44237</v>
      </c>
      <c r="D56" s="20"/>
      <c r="E56" s="21">
        <v>77384</v>
      </c>
      <c r="F56" s="21"/>
      <c r="G56" s="21"/>
      <c r="H56" s="21">
        <v>30000</v>
      </c>
      <c r="I56" s="21"/>
      <c r="J56" s="21"/>
      <c r="K56" s="21"/>
      <c r="L56" s="21"/>
      <c r="M56" s="21">
        <v>8230</v>
      </c>
      <c r="N56" s="19">
        <f t="shared" si="5"/>
        <v>115614</v>
      </c>
      <c r="O56" s="20"/>
      <c r="P56" s="21">
        <v>182644</v>
      </c>
      <c r="Q56" s="21">
        <v>5378</v>
      </c>
      <c r="R56" s="21">
        <v>724</v>
      </c>
      <c r="S56" s="21"/>
      <c r="T56" s="21">
        <v>4308</v>
      </c>
      <c r="U56" s="56">
        <f t="shared" si="6"/>
        <v>193054</v>
      </c>
      <c r="V56" s="20"/>
      <c r="W56" s="21">
        <v>11315</v>
      </c>
      <c r="X56" s="21"/>
      <c r="Y56" s="21"/>
      <c r="Z56" s="21"/>
      <c r="AA56" s="21">
        <v>54528</v>
      </c>
      <c r="AB56" s="19">
        <f t="shared" si="7"/>
        <v>65843</v>
      </c>
      <c r="AC56" s="20"/>
      <c r="AD56" s="19">
        <f t="shared" si="14"/>
        <v>374511</v>
      </c>
      <c r="AE56" s="20"/>
      <c r="AF56" s="21"/>
      <c r="AG56" s="21"/>
      <c r="AH56" s="21"/>
      <c r="AI56" s="21"/>
      <c r="AJ56" s="19">
        <f t="shared" si="13"/>
        <v>0</v>
      </c>
      <c r="AK56" s="20"/>
      <c r="AL56" s="21"/>
      <c r="AM56" s="21">
        <v>3913</v>
      </c>
      <c r="AN56" s="21"/>
      <c r="AO56" s="21"/>
      <c r="AP56" s="19">
        <f t="shared" si="8"/>
        <v>3913</v>
      </c>
      <c r="AQ56" s="20"/>
      <c r="AR56" s="21"/>
      <c r="AS56" s="21">
        <v>1000</v>
      </c>
      <c r="AT56" s="21">
        <v>3060</v>
      </c>
      <c r="AU56" s="21">
        <v>45630</v>
      </c>
      <c r="AV56" s="21"/>
      <c r="AW56" s="21">
        <v>107934</v>
      </c>
      <c r="AX56" s="19">
        <f t="shared" si="9"/>
        <v>157624</v>
      </c>
      <c r="AY56" s="20"/>
      <c r="AZ56" s="21">
        <v>16010</v>
      </c>
      <c r="BA56" s="21"/>
      <c r="BB56" s="21">
        <v>29304</v>
      </c>
      <c r="BC56" s="21">
        <v>25215</v>
      </c>
      <c r="BD56" s="19">
        <f t="shared" si="10"/>
        <v>70529</v>
      </c>
      <c r="BE56" s="20"/>
      <c r="BF56" s="22">
        <v>92823</v>
      </c>
      <c r="BG56" s="20"/>
      <c r="BH56" s="21"/>
      <c r="BI56" s="21"/>
      <c r="BJ56" s="21"/>
      <c r="BK56" s="21">
        <v>4050</v>
      </c>
      <c r="BL56" s="21">
        <v>56328</v>
      </c>
      <c r="BM56" s="21"/>
      <c r="BN56" s="21"/>
      <c r="BO56" s="21"/>
      <c r="BP56" s="21"/>
      <c r="BQ56" s="21"/>
      <c r="BR56" s="21"/>
      <c r="BS56" s="21"/>
      <c r="BT56" s="19">
        <f t="shared" si="11"/>
        <v>60378</v>
      </c>
      <c r="BU56" s="20" t="s">
        <v>12</v>
      </c>
      <c r="BV56" s="19">
        <f t="shared" si="15"/>
        <v>385267</v>
      </c>
      <c r="BW56" s="20" t="s">
        <v>12</v>
      </c>
      <c r="BX56" s="19">
        <f t="shared" si="16"/>
        <v>-10756</v>
      </c>
      <c r="BY56" s="20" t="s">
        <v>12</v>
      </c>
      <c r="BZ56" s="19"/>
      <c r="CA56" s="20" t="s">
        <v>12</v>
      </c>
      <c r="CB56" s="19">
        <f t="shared" si="12"/>
        <v>33481</v>
      </c>
      <c r="CC56" s="5"/>
      <c r="CD56" s="52"/>
      <c r="CE56" s="52">
        <v>33481</v>
      </c>
      <c r="CF56" s="6"/>
      <c r="CG56" s="26">
        <v>39</v>
      </c>
      <c r="CH56" s="6" t="s">
        <v>251</v>
      </c>
      <c r="CI56" s="6"/>
      <c r="CJ56" s="6"/>
      <c r="CK56" s="13">
        <f>+AV75</f>
        <v>40860</v>
      </c>
      <c r="CL56" s="5" t="s">
        <v>12</v>
      </c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x14ac:dyDescent="0.2">
      <c r="A57">
        <f t="shared" si="4"/>
        <v>1</v>
      </c>
      <c r="B57" t="s">
        <v>508</v>
      </c>
      <c r="C57" s="19">
        <v>4294256</v>
      </c>
      <c r="D57" s="20"/>
      <c r="E57" s="21">
        <v>1158219</v>
      </c>
      <c r="F57" s="21">
        <v>4125</v>
      </c>
      <c r="G57" s="21">
        <v>31576</v>
      </c>
      <c r="H57" s="78"/>
      <c r="I57" s="21"/>
      <c r="J57" s="21"/>
      <c r="K57" s="21"/>
      <c r="L57" s="21"/>
      <c r="M57" s="21">
        <v>43858</v>
      </c>
      <c r="N57" s="19">
        <f t="shared" si="5"/>
        <v>1237778</v>
      </c>
      <c r="O57" s="20"/>
      <c r="P57" s="21">
        <v>1411955</v>
      </c>
      <c r="Q57" s="21"/>
      <c r="R57" s="21">
        <v>67879</v>
      </c>
      <c r="S57" s="21"/>
      <c r="T57" s="21"/>
      <c r="U57" s="56">
        <f t="shared" si="6"/>
        <v>1479834</v>
      </c>
      <c r="V57" s="20"/>
      <c r="W57" s="21">
        <v>91858</v>
      </c>
      <c r="X57" s="21"/>
      <c r="Y57" s="21"/>
      <c r="Z57" s="21"/>
      <c r="AA57" s="21"/>
      <c r="AB57" s="19">
        <f t="shared" si="7"/>
        <v>91858</v>
      </c>
      <c r="AC57" s="20"/>
      <c r="AD57" s="19">
        <f t="shared" si="14"/>
        <v>2809470</v>
      </c>
      <c r="AE57" s="20"/>
      <c r="AF57" s="21"/>
      <c r="AG57" s="21">
        <v>15934</v>
      </c>
      <c r="AH57" s="21"/>
      <c r="AI57" s="21"/>
      <c r="AJ57" s="19">
        <f t="shared" si="13"/>
        <v>15934</v>
      </c>
      <c r="AK57" s="20"/>
      <c r="AL57" s="21">
        <v>305165</v>
      </c>
      <c r="AM57" s="21">
        <v>68281</v>
      </c>
      <c r="AN57" s="21">
        <v>5040</v>
      </c>
      <c r="AO57" s="21"/>
      <c r="AP57" s="19">
        <f t="shared" si="8"/>
        <v>378486</v>
      </c>
      <c r="AQ57" s="20"/>
      <c r="AR57" s="21">
        <v>442922</v>
      </c>
      <c r="AS57" s="21">
        <v>276692</v>
      </c>
      <c r="AT57" s="21">
        <v>90608</v>
      </c>
      <c r="AU57" s="21">
        <v>130621</v>
      </c>
      <c r="AV57" s="21">
        <v>2388</v>
      </c>
      <c r="AW57" s="21">
        <v>392549</v>
      </c>
      <c r="AX57" s="19">
        <f t="shared" si="9"/>
        <v>1335780</v>
      </c>
      <c r="AY57" s="20"/>
      <c r="AZ57" s="21">
        <v>20033</v>
      </c>
      <c r="BA57" s="21">
        <v>0</v>
      </c>
      <c r="BB57" s="21">
        <v>279610</v>
      </c>
      <c r="BC57" s="21">
        <v>11945</v>
      </c>
      <c r="BD57" s="19">
        <f t="shared" si="10"/>
        <v>311588</v>
      </c>
      <c r="BE57" s="20"/>
      <c r="BF57" s="22">
        <v>438303</v>
      </c>
      <c r="BG57" s="20"/>
      <c r="BH57" s="21">
        <v>4217</v>
      </c>
      <c r="BI57" s="21"/>
      <c r="BJ57" s="21">
        <v>18433</v>
      </c>
      <c r="BK57" s="21">
        <v>20036</v>
      </c>
      <c r="BL57" s="21">
        <v>246943</v>
      </c>
      <c r="BM57" s="21"/>
      <c r="BN57" s="21">
        <v>4129</v>
      </c>
      <c r="BO57" s="21"/>
      <c r="BP57" s="21">
        <v>47810</v>
      </c>
      <c r="BQ57" s="21"/>
      <c r="BR57" s="21"/>
      <c r="BS57" s="21"/>
      <c r="BT57" s="19">
        <f t="shared" si="11"/>
        <v>341568</v>
      </c>
      <c r="BU57" s="20" t="s">
        <v>12</v>
      </c>
      <c r="BV57" s="19">
        <f t="shared" si="15"/>
        <v>2821659</v>
      </c>
      <c r="BW57" s="20" t="s">
        <v>12</v>
      </c>
      <c r="BX57" s="19">
        <f t="shared" si="16"/>
        <v>-12189</v>
      </c>
      <c r="BY57" s="20" t="s">
        <v>12</v>
      </c>
      <c r="BZ57" s="19"/>
      <c r="CA57" s="20" t="s">
        <v>12</v>
      </c>
      <c r="CB57" s="19">
        <f t="shared" si="12"/>
        <v>4282067</v>
      </c>
      <c r="CC57" s="5"/>
      <c r="CD57" s="52">
        <v>2438145</v>
      </c>
      <c r="CE57" s="52">
        <v>1843922</v>
      </c>
      <c r="CF57" s="6"/>
      <c r="CG57" s="26">
        <v>40</v>
      </c>
      <c r="CH57" s="6" t="s">
        <v>271</v>
      </c>
      <c r="CI57" s="6"/>
      <c r="CJ57" s="6"/>
      <c r="CK57" s="13">
        <f>(+AW75)</f>
        <v>20122737.52</v>
      </c>
      <c r="CL57" s="5" t="s">
        <v>12</v>
      </c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x14ac:dyDescent="0.2">
      <c r="A58">
        <f t="shared" si="4"/>
        <v>1</v>
      </c>
      <c r="B58" t="s">
        <v>509</v>
      </c>
      <c r="C58" s="19">
        <v>785214</v>
      </c>
      <c r="D58" s="20"/>
      <c r="E58" s="21">
        <v>1858266</v>
      </c>
      <c r="F58" s="21"/>
      <c r="G58" s="21">
        <v>2372</v>
      </c>
      <c r="H58" s="21"/>
      <c r="I58" s="21"/>
      <c r="J58" s="21"/>
      <c r="K58" s="21"/>
      <c r="L58" s="21"/>
      <c r="M58" s="21">
        <v>23747</v>
      </c>
      <c r="N58" s="19">
        <f t="shared" si="5"/>
        <v>1884385</v>
      </c>
      <c r="O58" s="20"/>
      <c r="P58" s="21">
        <v>1337017</v>
      </c>
      <c r="Q58" s="21">
        <v>227575</v>
      </c>
      <c r="R58" s="21"/>
      <c r="S58" s="21">
        <v>250000</v>
      </c>
      <c r="T58" s="21"/>
      <c r="U58" s="56">
        <f t="shared" si="6"/>
        <v>1814592</v>
      </c>
      <c r="V58" s="20"/>
      <c r="W58" s="21">
        <v>45318</v>
      </c>
      <c r="X58" s="21"/>
      <c r="Y58" s="21"/>
      <c r="Z58" s="21"/>
      <c r="AA58" s="21">
        <v>41824</v>
      </c>
      <c r="AB58" s="19">
        <f t="shared" si="7"/>
        <v>87142</v>
      </c>
      <c r="AC58" s="20"/>
      <c r="AD58" s="19">
        <f t="shared" si="14"/>
        <v>3786119</v>
      </c>
      <c r="AE58" s="20"/>
      <c r="AF58" s="21">
        <v>102681</v>
      </c>
      <c r="AG58" s="21"/>
      <c r="AH58" s="21"/>
      <c r="AI58" s="21">
        <v>145103</v>
      </c>
      <c r="AJ58" s="19">
        <f t="shared" si="13"/>
        <v>247784</v>
      </c>
      <c r="AK58" s="20"/>
      <c r="AL58" s="21">
        <v>147418</v>
      </c>
      <c r="AM58" s="21">
        <v>153754</v>
      </c>
      <c r="AN58" s="21"/>
      <c r="AO58" s="21">
        <v>186440</v>
      </c>
      <c r="AP58" s="19">
        <f t="shared" si="8"/>
        <v>487612</v>
      </c>
      <c r="AQ58" s="20"/>
      <c r="AR58" s="21">
        <v>376537</v>
      </c>
      <c r="AS58" s="21">
        <v>81975</v>
      </c>
      <c r="AT58" s="21">
        <v>280262</v>
      </c>
      <c r="AU58" s="21">
        <v>178948</v>
      </c>
      <c r="AV58" s="21"/>
      <c r="AW58" s="21">
        <v>497064</v>
      </c>
      <c r="AX58" s="19">
        <f t="shared" si="9"/>
        <v>1414786</v>
      </c>
      <c r="AY58" s="20"/>
      <c r="AZ58" s="21">
        <v>13916</v>
      </c>
      <c r="BA58" s="21">
        <v>84353</v>
      </c>
      <c r="BB58" s="21">
        <v>802942</v>
      </c>
      <c r="BC58" s="21"/>
      <c r="BD58" s="19">
        <f t="shared" si="10"/>
        <v>901211</v>
      </c>
      <c r="BE58" s="20"/>
      <c r="BF58" s="22">
        <v>587102</v>
      </c>
      <c r="BG58" s="20"/>
      <c r="BH58" s="21"/>
      <c r="BI58" s="21"/>
      <c r="BJ58" s="21"/>
      <c r="BK58" s="21">
        <v>5078</v>
      </c>
      <c r="BL58" s="21">
        <v>42521</v>
      </c>
      <c r="BM58" s="21"/>
      <c r="BN58" s="21"/>
      <c r="BO58" s="21"/>
      <c r="BP58" s="21"/>
      <c r="BQ58" s="21"/>
      <c r="BR58" s="21"/>
      <c r="BS58" s="21"/>
      <c r="BT58" s="19">
        <f t="shared" si="11"/>
        <v>47599</v>
      </c>
      <c r="BU58" s="20" t="s">
        <v>12</v>
      </c>
      <c r="BV58" s="19">
        <f t="shared" si="15"/>
        <v>3686094</v>
      </c>
      <c r="BW58" s="20" t="s">
        <v>12</v>
      </c>
      <c r="BX58" s="19">
        <f t="shared" si="16"/>
        <v>100025</v>
      </c>
      <c r="BY58" s="20" t="s">
        <v>12</v>
      </c>
      <c r="BZ58" s="19"/>
      <c r="CA58" s="20" t="s">
        <v>12</v>
      </c>
      <c r="CB58" s="19">
        <f t="shared" si="12"/>
        <v>885239</v>
      </c>
      <c r="CC58" s="5"/>
      <c r="CD58" s="52">
        <v>709000</v>
      </c>
      <c r="CE58" s="52"/>
      <c r="CF58" s="6"/>
      <c r="CG58" s="42"/>
      <c r="CH58" s="37" t="s">
        <v>7</v>
      </c>
      <c r="CI58" s="6"/>
      <c r="CJ58" s="6"/>
      <c r="CK58" s="13" t="s">
        <v>84</v>
      </c>
      <c r="CL58" s="5" t="s">
        <v>12</v>
      </c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x14ac:dyDescent="0.2">
      <c r="A59">
        <f t="shared" si="4"/>
        <v>1</v>
      </c>
      <c r="B59" t="s">
        <v>510</v>
      </c>
      <c r="C59" s="19">
        <v>691237</v>
      </c>
      <c r="D59" s="20"/>
      <c r="E59" s="21">
        <v>157669</v>
      </c>
      <c r="F59" s="21"/>
      <c r="G59" s="21">
        <v>19188</v>
      </c>
      <c r="H59" s="21"/>
      <c r="I59" s="21"/>
      <c r="J59" s="21"/>
      <c r="K59" s="21"/>
      <c r="L59" s="21"/>
      <c r="M59" s="21">
        <v>23385</v>
      </c>
      <c r="N59" s="19">
        <f t="shared" si="5"/>
        <v>200242</v>
      </c>
      <c r="O59" s="20"/>
      <c r="P59" s="21">
        <v>233365</v>
      </c>
      <c r="Q59" s="21">
        <v>21950</v>
      </c>
      <c r="R59" s="21"/>
      <c r="S59" s="21">
        <v>18031</v>
      </c>
      <c r="T59" s="21"/>
      <c r="U59" s="56">
        <f t="shared" si="6"/>
        <v>273346</v>
      </c>
      <c r="V59" s="20"/>
      <c r="W59" s="21"/>
      <c r="X59" s="21"/>
      <c r="Y59" s="21"/>
      <c r="Z59" s="21"/>
      <c r="AA59" s="21"/>
      <c r="AB59" s="19">
        <f t="shared" si="7"/>
        <v>0</v>
      </c>
      <c r="AC59" s="20"/>
      <c r="AD59" s="19">
        <f t="shared" si="14"/>
        <v>473588</v>
      </c>
      <c r="AE59" s="20"/>
      <c r="AF59" s="21"/>
      <c r="AG59" s="21"/>
      <c r="AH59" s="21"/>
      <c r="AI59" s="21"/>
      <c r="AJ59" s="19">
        <f t="shared" si="13"/>
        <v>0</v>
      </c>
      <c r="AK59" s="20"/>
      <c r="AL59" s="21"/>
      <c r="AM59" s="21"/>
      <c r="AN59" s="21"/>
      <c r="AO59" s="21"/>
      <c r="AP59" s="19">
        <f t="shared" si="8"/>
        <v>0</v>
      </c>
      <c r="AQ59" s="20"/>
      <c r="AR59" s="21">
        <v>239152</v>
      </c>
      <c r="AS59" s="21"/>
      <c r="AT59" s="21"/>
      <c r="AU59" s="21"/>
      <c r="AV59" s="21"/>
      <c r="AW59" s="21">
        <v>448017</v>
      </c>
      <c r="AX59" s="19">
        <f t="shared" si="9"/>
        <v>687169</v>
      </c>
      <c r="AY59" s="20"/>
      <c r="AZ59" s="21"/>
      <c r="BA59" s="21"/>
      <c r="BB59" s="21"/>
      <c r="BC59" s="21"/>
      <c r="BD59" s="19">
        <f t="shared" si="10"/>
        <v>0</v>
      </c>
      <c r="BE59" s="20"/>
      <c r="BF59" s="22">
        <v>7830</v>
      </c>
      <c r="BG59" s="20"/>
      <c r="BH59" s="21"/>
      <c r="BI59" s="21"/>
      <c r="BJ59" s="21"/>
      <c r="BK59" s="21"/>
      <c r="BL59" s="21"/>
      <c r="BM59" s="21"/>
      <c r="BN59" s="21"/>
      <c r="BO59" s="21"/>
      <c r="BP59" s="21"/>
      <c r="BQ59" s="21">
        <v>14902</v>
      </c>
      <c r="BR59" s="21"/>
      <c r="BS59" s="21"/>
      <c r="BT59" s="19">
        <f t="shared" si="11"/>
        <v>14902</v>
      </c>
      <c r="BU59" s="20" t="s">
        <v>12</v>
      </c>
      <c r="BV59" s="19">
        <f t="shared" si="15"/>
        <v>709901</v>
      </c>
      <c r="BW59" s="20" t="s">
        <v>12</v>
      </c>
      <c r="BX59" s="19">
        <f t="shared" si="16"/>
        <v>-236313</v>
      </c>
      <c r="BY59" s="20" t="s">
        <v>12</v>
      </c>
      <c r="BZ59" s="19"/>
      <c r="CA59" s="20" t="s">
        <v>12</v>
      </c>
      <c r="CB59" s="19">
        <f t="shared" si="12"/>
        <v>454924</v>
      </c>
      <c r="CC59" s="5"/>
      <c r="CD59" s="52">
        <v>450000</v>
      </c>
      <c r="CE59" s="52">
        <v>4924</v>
      </c>
      <c r="CF59" s="6"/>
      <c r="CG59" s="26">
        <v>42</v>
      </c>
      <c r="CH59" s="6" t="s">
        <v>274</v>
      </c>
      <c r="CI59" s="6"/>
      <c r="CJ59" s="6"/>
      <c r="CK59" s="13">
        <f>(+AZ75)</f>
        <v>5564285.7000000002</v>
      </c>
      <c r="CL59" s="5" t="s">
        <v>12</v>
      </c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x14ac:dyDescent="0.2">
      <c r="A60">
        <f t="shared" si="4"/>
        <v>1</v>
      </c>
      <c r="B60" t="s">
        <v>511</v>
      </c>
      <c r="C60" s="19">
        <v>0</v>
      </c>
      <c r="D60" s="20"/>
      <c r="E60" s="21">
        <v>189126</v>
      </c>
      <c r="F60" s="21"/>
      <c r="G60" s="21">
        <v>3674</v>
      </c>
      <c r="H60" s="21"/>
      <c r="I60" s="21"/>
      <c r="J60" s="21"/>
      <c r="K60" s="21"/>
      <c r="L60" s="21"/>
      <c r="M60" s="21">
        <v>24148</v>
      </c>
      <c r="N60" s="19">
        <f t="shared" si="5"/>
        <v>216948</v>
      </c>
      <c r="O60" s="20"/>
      <c r="P60" s="21">
        <v>349394</v>
      </c>
      <c r="Q60" s="21"/>
      <c r="R60" s="21">
        <v>30781</v>
      </c>
      <c r="S60" s="21"/>
      <c r="T60" s="21">
        <v>49704</v>
      </c>
      <c r="U60" s="56">
        <f t="shared" si="6"/>
        <v>429879</v>
      </c>
      <c r="V60" s="20"/>
      <c r="W60" s="21">
        <v>74235</v>
      </c>
      <c r="X60" s="21"/>
      <c r="Y60" s="21"/>
      <c r="Z60" s="21"/>
      <c r="AA60" s="21">
        <v>12566</v>
      </c>
      <c r="AB60" s="19">
        <f t="shared" si="7"/>
        <v>86801</v>
      </c>
      <c r="AC60" s="20"/>
      <c r="AD60" s="19">
        <f t="shared" si="14"/>
        <v>733628</v>
      </c>
      <c r="AE60" s="20"/>
      <c r="AF60" s="21"/>
      <c r="AG60" s="21"/>
      <c r="AH60" s="21"/>
      <c r="AI60" s="21"/>
      <c r="AJ60" s="19">
        <f t="shared" si="13"/>
        <v>0</v>
      </c>
      <c r="AK60" s="20"/>
      <c r="AL60" s="21"/>
      <c r="AM60" s="21"/>
      <c r="AN60" s="21"/>
      <c r="AO60" s="21"/>
      <c r="AP60" s="19">
        <f t="shared" si="8"/>
        <v>0</v>
      </c>
      <c r="AQ60" s="20"/>
      <c r="AR60" s="21"/>
      <c r="AS60" s="21"/>
      <c r="AT60" s="21"/>
      <c r="AU60" s="21"/>
      <c r="AV60" s="21"/>
      <c r="AW60" s="21">
        <v>313925</v>
      </c>
      <c r="AX60" s="19">
        <f t="shared" si="9"/>
        <v>313925</v>
      </c>
      <c r="AY60" s="20"/>
      <c r="AZ60" s="21">
        <v>77257</v>
      </c>
      <c r="BA60" s="21"/>
      <c r="BB60" s="21"/>
      <c r="BC60" s="21">
        <v>93715</v>
      </c>
      <c r="BD60" s="19">
        <f t="shared" si="10"/>
        <v>170972</v>
      </c>
      <c r="BE60" s="20"/>
      <c r="BF60" s="22">
        <v>171045</v>
      </c>
      <c r="BG60" s="20"/>
      <c r="BH60" s="21"/>
      <c r="BI60" s="21"/>
      <c r="BJ60" s="21"/>
      <c r="BK60" s="21"/>
      <c r="BL60" s="21">
        <v>18444</v>
      </c>
      <c r="BM60" s="21"/>
      <c r="BN60" s="21"/>
      <c r="BO60" s="21"/>
      <c r="BP60" s="21"/>
      <c r="BQ60" s="21"/>
      <c r="BR60" s="21"/>
      <c r="BS60" s="21"/>
      <c r="BT60" s="19">
        <f t="shared" si="11"/>
        <v>18444</v>
      </c>
      <c r="BU60" s="20" t="s">
        <v>12</v>
      </c>
      <c r="BV60" s="19">
        <f t="shared" si="15"/>
        <v>674386</v>
      </c>
      <c r="BW60" s="20" t="s">
        <v>12</v>
      </c>
      <c r="BX60" s="19">
        <f t="shared" si="16"/>
        <v>59242</v>
      </c>
      <c r="BY60" s="20" t="s">
        <v>12</v>
      </c>
      <c r="BZ60" s="19">
        <v>-53616</v>
      </c>
      <c r="CA60" s="20" t="s">
        <v>12</v>
      </c>
      <c r="CB60" s="19">
        <f t="shared" si="12"/>
        <v>5626</v>
      </c>
      <c r="CC60" s="5"/>
      <c r="CD60" s="52">
        <v>4560</v>
      </c>
      <c r="CE60" s="52">
        <v>1066</v>
      </c>
      <c r="CF60" s="6"/>
      <c r="CG60" s="26">
        <v>43</v>
      </c>
      <c r="CH60" s="6" t="s">
        <v>276</v>
      </c>
      <c r="CI60" s="6"/>
      <c r="CJ60" s="6"/>
      <c r="CK60" s="13">
        <f>+BA75</f>
        <v>1164045.1000000001</v>
      </c>
      <c r="CL60" s="5" t="s">
        <v>12</v>
      </c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x14ac:dyDescent="0.2">
      <c r="A61">
        <f t="shared" si="4"/>
        <v>1</v>
      </c>
      <c r="B61" t="s">
        <v>512</v>
      </c>
      <c r="C61" s="19">
        <v>245844</v>
      </c>
      <c r="D61" s="20"/>
      <c r="E61" s="21">
        <v>60105</v>
      </c>
      <c r="F61" s="21">
        <v>4700</v>
      </c>
      <c r="G61" s="21">
        <v>241</v>
      </c>
      <c r="H61" s="21"/>
      <c r="I61" s="21"/>
      <c r="J61" s="21"/>
      <c r="K61" s="21"/>
      <c r="L61" s="21"/>
      <c r="M61" s="21">
        <v>13000</v>
      </c>
      <c r="N61" s="19">
        <f t="shared" si="5"/>
        <v>78046</v>
      </c>
      <c r="O61" s="20"/>
      <c r="P61" s="21">
        <v>206563</v>
      </c>
      <c r="Q61" s="21"/>
      <c r="R61" s="21">
        <v>18132</v>
      </c>
      <c r="S61" s="21">
        <v>59811</v>
      </c>
      <c r="T61" s="21"/>
      <c r="U61" s="56">
        <f t="shared" si="6"/>
        <v>284506</v>
      </c>
      <c r="V61" s="20"/>
      <c r="W61" s="21"/>
      <c r="X61" s="21"/>
      <c r="Y61" s="21"/>
      <c r="Z61" s="21"/>
      <c r="AA61" s="21"/>
      <c r="AB61" s="19">
        <f t="shared" si="7"/>
        <v>0</v>
      </c>
      <c r="AC61" s="20"/>
      <c r="AD61" s="19">
        <f t="shared" si="14"/>
        <v>362552</v>
      </c>
      <c r="AE61" s="20"/>
      <c r="AF61" s="21"/>
      <c r="AG61" s="21"/>
      <c r="AH61" s="21"/>
      <c r="AI61" s="21"/>
      <c r="AJ61" s="19">
        <f t="shared" si="13"/>
        <v>0</v>
      </c>
      <c r="AK61" s="20"/>
      <c r="AL61" s="21"/>
      <c r="AM61" s="21">
        <v>3391</v>
      </c>
      <c r="AN61" s="21"/>
      <c r="AO61" s="21">
        <v>17170</v>
      </c>
      <c r="AP61" s="19">
        <f t="shared" si="8"/>
        <v>20561</v>
      </c>
      <c r="AQ61" s="20"/>
      <c r="AR61" s="21">
        <v>71791</v>
      </c>
      <c r="AS61" s="21">
        <v>12013</v>
      </c>
      <c r="AT61" s="21">
        <v>45223</v>
      </c>
      <c r="AU61" s="21">
        <v>19202</v>
      </c>
      <c r="AV61" s="21"/>
      <c r="AW61" s="21">
        <v>48856</v>
      </c>
      <c r="AX61" s="19">
        <f t="shared" si="9"/>
        <v>197085</v>
      </c>
      <c r="AY61" s="20"/>
      <c r="AZ61" s="21"/>
      <c r="BA61" s="21"/>
      <c r="BB61" s="21">
        <v>11382</v>
      </c>
      <c r="BC61" s="21"/>
      <c r="BD61" s="19">
        <f t="shared" si="10"/>
        <v>11382</v>
      </c>
      <c r="BE61" s="20"/>
      <c r="BF61" s="22">
        <v>78122</v>
      </c>
      <c r="BG61" s="20"/>
      <c r="BH61" s="21"/>
      <c r="BI61" s="21"/>
      <c r="BJ61" s="21"/>
      <c r="BK61" s="21">
        <v>2775</v>
      </c>
      <c r="BL61" s="21">
        <v>61820</v>
      </c>
      <c r="BM61" s="21"/>
      <c r="BN61" s="21"/>
      <c r="BO61" s="21"/>
      <c r="BP61" s="21"/>
      <c r="BQ61" s="21"/>
      <c r="BR61" s="21"/>
      <c r="BS61" s="21"/>
      <c r="BT61" s="19">
        <f t="shared" si="11"/>
        <v>64595</v>
      </c>
      <c r="BU61" s="20" t="s">
        <v>12</v>
      </c>
      <c r="BV61" s="19">
        <f t="shared" si="15"/>
        <v>371745</v>
      </c>
      <c r="BW61" s="20" t="s">
        <v>12</v>
      </c>
      <c r="BX61" s="19">
        <f t="shared" si="16"/>
        <v>-9193</v>
      </c>
      <c r="BY61" s="20" t="s">
        <v>12</v>
      </c>
      <c r="BZ61" s="19"/>
      <c r="CA61" s="20" t="s">
        <v>12</v>
      </c>
      <c r="CB61" s="19">
        <f t="shared" si="12"/>
        <v>236651</v>
      </c>
      <c r="CC61" s="5"/>
      <c r="CD61" s="52">
        <v>100000</v>
      </c>
      <c r="CE61" s="52">
        <v>136651</v>
      </c>
      <c r="CF61" s="6"/>
      <c r="CG61" s="26">
        <v>44</v>
      </c>
      <c r="CH61" s="6" t="s">
        <v>278</v>
      </c>
      <c r="CI61" s="6"/>
      <c r="CJ61" s="6"/>
      <c r="CK61" s="13">
        <f>+BB75</f>
        <v>8713997.6099999994</v>
      </c>
      <c r="CL61" s="5" t="s">
        <v>12</v>
      </c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x14ac:dyDescent="0.2">
      <c r="A62">
        <f>((IF(OR(BV62&gt;0,BX62&gt;0),1,)))</f>
        <v>1</v>
      </c>
      <c r="B62" t="s">
        <v>553</v>
      </c>
      <c r="C62" s="19">
        <v>704974</v>
      </c>
      <c r="D62" s="20"/>
      <c r="E62" s="21">
        <v>814654</v>
      </c>
      <c r="F62" s="21"/>
      <c r="G62" s="21">
        <v>8107</v>
      </c>
      <c r="H62" s="21"/>
      <c r="I62" s="21">
        <v>50000</v>
      </c>
      <c r="J62" s="21"/>
      <c r="K62" s="21"/>
      <c r="L62" s="21"/>
      <c r="M62" s="21">
        <v>26084</v>
      </c>
      <c r="N62" s="19">
        <f>(SUM(E62:M62))</f>
        <v>898845</v>
      </c>
      <c r="O62" s="20"/>
      <c r="P62" s="21">
        <v>300289</v>
      </c>
      <c r="Q62" s="21">
        <v>29013</v>
      </c>
      <c r="R62" s="21"/>
      <c r="S62" s="21"/>
      <c r="T62" s="21"/>
      <c r="U62" s="56">
        <f>(SUM(P62:T62))</f>
        <v>329302</v>
      </c>
      <c r="V62" s="20"/>
      <c r="W62" s="21">
        <v>76461</v>
      </c>
      <c r="X62" s="21"/>
      <c r="Y62" s="21"/>
      <c r="Z62" s="21"/>
      <c r="AA62" s="21"/>
      <c r="AB62" s="19">
        <f>(SUM(W62:AA62))</f>
        <v>76461</v>
      </c>
      <c r="AC62" s="20"/>
      <c r="AD62" s="19">
        <f>(+AB62+U62+N62)</f>
        <v>1304608</v>
      </c>
      <c r="AE62" s="20"/>
      <c r="AF62" s="21"/>
      <c r="AG62" s="21"/>
      <c r="AH62" s="21"/>
      <c r="AI62" s="21"/>
      <c r="AJ62" s="19">
        <f>(SUM(AF62:AI62))</f>
        <v>0</v>
      </c>
      <c r="AK62" s="20"/>
      <c r="AL62" s="21">
        <v>90835</v>
      </c>
      <c r="AM62" s="21">
        <v>51810</v>
      </c>
      <c r="AN62" s="21"/>
      <c r="AO62" s="21"/>
      <c r="AP62" s="19">
        <f>(SUM(AL62:AO62))</f>
        <v>142645</v>
      </c>
      <c r="AQ62" s="20"/>
      <c r="AR62" s="21">
        <v>45324</v>
      </c>
      <c r="AS62" s="21">
        <v>17821</v>
      </c>
      <c r="AT62" s="21">
        <v>211155</v>
      </c>
      <c r="AU62" s="21">
        <v>43541</v>
      </c>
      <c r="AV62" s="21"/>
      <c r="AW62" s="21">
        <v>24712</v>
      </c>
      <c r="AX62" s="19">
        <f>(SUM(AR62:AW62))</f>
        <v>342553</v>
      </c>
      <c r="AY62" s="20"/>
      <c r="AZ62" s="21"/>
      <c r="BA62" s="21">
        <v>14991</v>
      </c>
      <c r="BB62" s="21">
        <v>65986</v>
      </c>
      <c r="BC62" s="21"/>
      <c r="BD62" s="19">
        <f>(SUM(AZ62:BC62))</f>
        <v>80977</v>
      </c>
      <c r="BE62" s="20"/>
      <c r="BF62" s="22">
        <v>132344</v>
      </c>
      <c r="BG62" s="20"/>
      <c r="BH62" s="21">
        <v>226283</v>
      </c>
      <c r="BI62" s="21"/>
      <c r="BJ62" s="21">
        <v>325</v>
      </c>
      <c r="BK62" s="21">
        <v>18795</v>
      </c>
      <c r="BL62" s="21">
        <v>27855</v>
      </c>
      <c r="BM62" s="21"/>
      <c r="BN62" s="21"/>
      <c r="BO62" s="21"/>
      <c r="BP62" s="21"/>
      <c r="BQ62" s="21">
        <v>327968</v>
      </c>
      <c r="BR62" s="21"/>
      <c r="BS62" s="21"/>
      <c r="BT62" s="19">
        <f>((SUM(BH62:BS62)))</f>
        <v>601226</v>
      </c>
      <c r="BU62" s="20" t="s">
        <v>12</v>
      </c>
      <c r="BV62" s="19">
        <f>(+BT62+BF62+BD62+AX62+AP62+AJ62)</f>
        <v>1299745</v>
      </c>
      <c r="BW62" s="20" t="s">
        <v>12</v>
      </c>
      <c r="BX62" s="19">
        <f>((+AB62+U62+N62)-BV62)</f>
        <v>4863</v>
      </c>
      <c r="BY62" s="20" t="s">
        <v>12</v>
      </c>
      <c r="BZ62" s="19"/>
      <c r="CA62" s="20" t="s">
        <v>12</v>
      </c>
      <c r="CB62" s="19">
        <f t="shared" si="12"/>
        <v>709837</v>
      </c>
      <c r="CC62" s="5"/>
      <c r="CD62" s="52">
        <v>275000</v>
      </c>
      <c r="CE62" s="52">
        <v>434837</v>
      </c>
      <c r="CF62" s="6"/>
      <c r="CG62" s="26">
        <v>45</v>
      </c>
      <c r="CH62" s="6" t="s">
        <v>280</v>
      </c>
      <c r="CI62" s="6"/>
      <c r="CJ62" s="6"/>
      <c r="CK62" s="13">
        <f>+BC75</f>
        <v>1202043.94</v>
      </c>
      <c r="CL62" s="5" t="s">
        <v>12</v>
      </c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x14ac:dyDescent="0.2">
      <c r="A63">
        <f t="shared" si="4"/>
        <v>1</v>
      </c>
      <c r="B63" t="s">
        <v>513</v>
      </c>
      <c r="C63" s="19">
        <v>0</v>
      </c>
      <c r="D63" s="20"/>
      <c r="E63" s="21">
        <v>181187</v>
      </c>
      <c r="F63" s="21">
        <v>4951</v>
      </c>
      <c r="G63" s="21">
        <v>540</v>
      </c>
      <c r="H63" s="21"/>
      <c r="I63" s="21"/>
      <c r="J63" s="21"/>
      <c r="K63" s="21">
        <v>50</v>
      </c>
      <c r="L63" s="21"/>
      <c r="M63" s="21">
        <v>1413</v>
      </c>
      <c r="N63" s="19">
        <f>(SUM(E63:M63))</f>
        <v>188141</v>
      </c>
      <c r="O63" s="20"/>
      <c r="P63" s="21">
        <v>394280</v>
      </c>
      <c r="Q63" s="21"/>
      <c r="R63" s="21">
        <v>26009</v>
      </c>
      <c r="S63" s="21">
        <v>7321</v>
      </c>
      <c r="T63" s="21">
        <v>3868</v>
      </c>
      <c r="U63" s="56">
        <f t="shared" si="6"/>
        <v>431478</v>
      </c>
      <c r="V63" s="20"/>
      <c r="W63" s="21"/>
      <c r="X63" s="21"/>
      <c r="Y63" s="21"/>
      <c r="Z63" s="21"/>
      <c r="AA63" s="21"/>
      <c r="AB63" s="19">
        <f t="shared" si="7"/>
        <v>0</v>
      </c>
      <c r="AC63" s="20"/>
      <c r="AD63" s="19">
        <f t="shared" si="14"/>
        <v>619619</v>
      </c>
      <c r="AE63" s="20"/>
      <c r="AF63" s="21"/>
      <c r="AG63" s="21"/>
      <c r="AH63" s="21"/>
      <c r="AI63" s="21"/>
      <c r="AJ63" s="19">
        <f t="shared" si="13"/>
        <v>0</v>
      </c>
      <c r="AK63" s="20"/>
      <c r="AL63" s="21">
        <v>70966</v>
      </c>
      <c r="AM63" s="21">
        <v>17582</v>
      </c>
      <c r="AN63" s="21"/>
      <c r="AO63" s="21">
        <v>21402</v>
      </c>
      <c r="AP63" s="19">
        <f t="shared" si="8"/>
        <v>109950</v>
      </c>
      <c r="AQ63" s="20"/>
      <c r="AR63" s="21">
        <v>86862</v>
      </c>
      <c r="AS63" s="21">
        <v>45672</v>
      </c>
      <c r="AT63" s="21">
        <v>31764</v>
      </c>
      <c r="AU63" s="21">
        <v>15882</v>
      </c>
      <c r="AV63" s="21"/>
      <c r="AW63" s="21">
        <v>35778</v>
      </c>
      <c r="AX63" s="19">
        <f t="shared" si="9"/>
        <v>215958</v>
      </c>
      <c r="AY63" s="20"/>
      <c r="AZ63" s="21">
        <v>14740</v>
      </c>
      <c r="BA63" s="21"/>
      <c r="BB63" s="21">
        <v>62246</v>
      </c>
      <c r="BC63" s="21"/>
      <c r="BD63" s="19">
        <f t="shared" si="10"/>
        <v>76986</v>
      </c>
      <c r="BE63" s="20"/>
      <c r="BF63" s="22">
        <v>50528</v>
      </c>
      <c r="BG63" s="20"/>
      <c r="BH63" s="21"/>
      <c r="BI63" s="21"/>
      <c r="BJ63" s="21"/>
      <c r="BK63" s="21">
        <v>4273</v>
      </c>
      <c r="BL63" s="21">
        <v>2526</v>
      </c>
      <c r="BM63" s="21"/>
      <c r="BN63" s="21"/>
      <c r="BO63" s="21"/>
      <c r="BP63" s="21"/>
      <c r="BQ63" s="21">
        <v>26050</v>
      </c>
      <c r="BR63" s="21"/>
      <c r="BS63" s="21"/>
      <c r="BT63" s="19">
        <f t="shared" si="11"/>
        <v>32849</v>
      </c>
      <c r="BU63" s="20" t="s">
        <v>12</v>
      </c>
      <c r="BV63" s="19">
        <f t="shared" si="15"/>
        <v>486271</v>
      </c>
      <c r="BW63" s="20" t="s">
        <v>12</v>
      </c>
      <c r="BX63" s="19">
        <f t="shared" si="16"/>
        <v>133348</v>
      </c>
      <c r="BY63" s="20" t="s">
        <v>12</v>
      </c>
      <c r="BZ63" s="19"/>
      <c r="CA63" s="20" t="s">
        <v>12</v>
      </c>
      <c r="CB63" s="19">
        <f t="shared" si="12"/>
        <v>133348</v>
      </c>
      <c r="CC63" s="5"/>
      <c r="CD63" s="52"/>
      <c r="CE63" s="52">
        <v>133348</v>
      </c>
      <c r="CF63" s="6"/>
      <c r="CG63" s="42"/>
      <c r="CH63" s="37" t="s">
        <v>282</v>
      </c>
      <c r="CI63" s="6"/>
      <c r="CJ63" s="6"/>
      <c r="CK63" s="13"/>
      <c r="CL63" s="5" t="s">
        <v>12</v>
      </c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x14ac:dyDescent="0.2">
      <c r="A64">
        <f t="shared" si="4"/>
        <v>1</v>
      </c>
      <c r="B64" t="s">
        <v>514</v>
      </c>
      <c r="C64" s="19">
        <v>387220</v>
      </c>
      <c r="D64" s="20"/>
      <c r="E64" s="21">
        <v>231999</v>
      </c>
      <c r="F64" s="21"/>
      <c r="G64" s="21">
        <v>881</v>
      </c>
      <c r="H64" s="21"/>
      <c r="I64" s="21"/>
      <c r="J64" s="21"/>
      <c r="K64" s="21"/>
      <c r="L64" s="21"/>
      <c r="M64" s="21">
        <v>14642</v>
      </c>
      <c r="N64" s="19">
        <f t="shared" si="5"/>
        <v>247522</v>
      </c>
      <c r="O64" s="20"/>
      <c r="P64" s="21">
        <v>598283</v>
      </c>
      <c r="Q64" s="21">
        <v>17602</v>
      </c>
      <c r="R64" s="21"/>
      <c r="S64" s="21"/>
      <c r="T64" s="21">
        <v>18477</v>
      </c>
      <c r="U64" s="56">
        <f t="shared" si="6"/>
        <v>634362</v>
      </c>
      <c r="V64" s="20"/>
      <c r="W64" s="21">
        <v>48035</v>
      </c>
      <c r="X64" s="21"/>
      <c r="Y64" s="21"/>
      <c r="Z64" s="21"/>
      <c r="AA64" s="21">
        <v>154396</v>
      </c>
      <c r="AB64" s="19">
        <f t="shared" si="7"/>
        <v>202431</v>
      </c>
      <c r="AC64" s="20"/>
      <c r="AD64" s="19">
        <f t="shared" si="14"/>
        <v>1084315</v>
      </c>
      <c r="AE64" s="20"/>
      <c r="AF64" s="21"/>
      <c r="AG64" s="21"/>
      <c r="AH64" s="21"/>
      <c r="AI64" s="21"/>
      <c r="AJ64" s="19">
        <f t="shared" si="13"/>
        <v>0</v>
      </c>
      <c r="AK64" s="20"/>
      <c r="AL64" s="21">
        <v>117849</v>
      </c>
      <c r="AM64" s="21">
        <v>17018</v>
      </c>
      <c r="AN64" s="21"/>
      <c r="AO64" s="21"/>
      <c r="AP64" s="19">
        <f t="shared" si="8"/>
        <v>134867</v>
      </c>
      <c r="AQ64" s="20"/>
      <c r="AR64" s="21"/>
      <c r="AS64" s="21">
        <v>38960</v>
      </c>
      <c r="AT64" s="21">
        <v>76740</v>
      </c>
      <c r="AU64" s="21">
        <v>362083</v>
      </c>
      <c r="AV64" s="21"/>
      <c r="AW64" s="21">
        <v>107788</v>
      </c>
      <c r="AX64" s="19">
        <f t="shared" si="9"/>
        <v>585571</v>
      </c>
      <c r="AY64" s="20"/>
      <c r="AZ64" s="21">
        <v>82793</v>
      </c>
      <c r="BA64" s="21"/>
      <c r="BB64" s="21">
        <v>147302</v>
      </c>
      <c r="BC64" s="21"/>
      <c r="BD64" s="19">
        <f t="shared" si="10"/>
        <v>230095</v>
      </c>
      <c r="BE64" s="20"/>
      <c r="BF64" s="22">
        <v>74565</v>
      </c>
      <c r="BG64" s="20"/>
      <c r="BH64" s="21"/>
      <c r="BI64" s="21"/>
      <c r="BJ64" s="21"/>
      <c r="BK64" s="21">
        <v>9897</v>
      </c>
      <c r="BL64" s="21">
        <v>81071</v>
      </c>
      <c r="BM64" s="21"/>
      <c r="BN64" s="21"/>
      <c r="BO64" s="21"/>
      <c r="BP64" s="21"/>
      <c r="BQ64" s="21"/>
      <c r="BR64" s="21"/>
      <c r="BS64" s="21"/>
      <c r="BT64" s="19">
        <f t="shared" si="11"/>
        <v>90968</v>
      </c>
      <c r="BU64" s="20" t="s">
        <v>12</v>
      </c>
      <c r="BV64" s="19">
        <f t="shared" si="15"/>
        <v>1116066</v>
      </c>
      <c r="BW64" s="20" t="s">
        <v>12</v>
      </c>
      <c r="BX64" s="19">
        <f t="shared" si="16"/>
        <v>-31751</v>
      </c>
      <c r="BY64" s="20" t="s">
        <v>12</v>
      </c>
      <c r="BZ64" s="19"/>
      <c r="CA64" s="20" t="s">
        <v>12</v>
      </c>
      <c r="CB64" s="19">
        <f t="shared" si="12"/>
        <v>355469</v>
      </c>
      <c r="CC64" s="5"/>
      <c r="CD64" s="52">
        <v>273450</v>
      </c>
      <c r="CE64" s="52">
        <v>82019</v>
      </c>
      <c r="CF64" s="6"/>
      <c r="CG64" s="26">
        <v>48</v>
      </c>
      <c r="CH64" s="6" t="s">
        <v>284</v>
      </c>
      <c r="CI64" s="6"/>
      <c r="CJ64" s="6"/>
      <c r="CK64" s="13">
        <f>(+BH75)</f>
        <v>6133971</v>
      </c>
      <c r="CL64" s="5" t="s">
        <v>12</v>
      </c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x14ac:dyDescent="0.2">
      <c r="A65">
        <f t="shared" si="4"/>
        <v>1</v>
      </c>
      <c r="B65" t="s">
        <v>515</v>
      </c>
      <c r="C65" s="19">
        <v>342873</v>
      </c>
      <c r="D65" s="20"/>
      <c r="E65" s="21">
        <v>20247</v>
      </c>
      <c r="F65" s="21"/>
      <c r="G65" s="21"/>
      <c r="H65" s="21">
        <v>3485</v>
      </c>
      <c r="I65" s="21"/>
      <c r="J65" s="21"/>
      <c r="K65" s="21"/>
      <c r="L65" s="21"/>
      <c r="M65" s="21">
        <v>30621</v>
      </c>
      <c r="N65" s="19">
        <f t="shared" si="5"/>
        <v>54353</v>
      </c>
      <c r="O65" s="20"/>
      <c r="P65" s="21">
        <v>211325</v>
      </c>
      <c r="Q65" s="21">
        <v>7640</v>
      </c>
      <c r="R65" s="21"/>
      <c r="S65" s="21"/>
      <c r="T65" s="21">
        <v>801</v>
      </c>
      <c r="U65" s="56">
        <f t="shared" si="6"/>
        <v>219766</v>
      </c>
      <c r="V65" s="20"/>
      <c r="W65" s="21"/>
      <c r="X65" s="21"/>
      <c r="Y65" s="21"/>
      <c r="Z65" s="21"/>
      <c r="AA65" s="21"/>
      <c r="AB65" s="19">
        <f t="shared" si="7"/>
        <v>0</v>
      </c>
      <c r="AC65" s="20"/>
      <c r="AD65" s="19">
        <f t="shared" si="14"/>
        <v>274119</v>
      </c>
      <c r="AE65" s="20"/>
      <c r="AF65" s="21"/>
      <c r="AG65" s="21"/>
      <c r="AH65" s="21"/>
      <c r="AI65" s="21"/>
      <c r="AJ65" s="19">
        <f t="shared" si="13"/>
        <v>0</v>
      </c>
      <c r="AK65" s="20"/>
      <c r="AL65" s="21"/>
      <c r="AM65" s="21"/>
      <c r="AN65" s="21"/>
      <c r="AO65" s="21"/>
      <c r="AP65" s="19">
        <f t="shared" si="8"/>
        <v>0</v>
      </c>
      <c r="AQ65" s="20"/>
      <c r="AR65" s="21">
        <v>20032</v>
      </c>
      <c r="AS65" s="21"/>
      <c r="AT65" s="21"/>
      <c r="AU65" s="21" t="s">
        <v>84</v>
      </c>
      <c r="AV65" s="21"/>
      <c r="AW65" s="21">
        <v>104598</v>
      </c>
      <c r="AX65" s="19">
        <f t="shared" si="9"/>
        <v>124630</v>
      </c>
      <c r="AY65" s="20"/>
      <c r="AZ65" s="21">
        <v>3500</v>
      </c>
      <c r="BA65" s="21"/>
      <c r="BB65" s="21">
        <v>10101</v>
      </c>
      <c r="BC65" s="21">
        <v>13277</v>
      </c>
      <c r="BD65" s="19">
        <f t="shared" si="10"/>
        <v>26878</v>
      </c>
      <c r="BE65" s="20"/>
      <c r="BF65" s="22">
        <v>16623</v>
      </c>
      <c r="BG65" s="20"/>
      <c r="BH65" s="21">
        <v>8398</v>
      </c>
      <c r="BI65" s="21"/>
      <c r="BJ65" s="21"/>
      <c r="BK65" s="21">
        <v>5400</v>
      </c>
      <c r="BL65" s="21"/>
      <c r="BM65" s="21"/>
      <c r="BN65" s="21"/>
      <c r="BO65" s="21"/>
      <c r="BP65" s="21"/>
      <c r="BQ65" s="21"/>
      <c r="BR65" s="21"/>
      <c r="BS65" s="21"/>
      <c r="BT65" s="19">
        <f t="shared" si="11"/>
        <v>13798</v>
      </c>
      <c r="BU65" s="20" t="s">
        <v>12</v>
      </c>
      <c r="BV65" s="19">
        <f t="shared" si="15"/>
        <v>181929</v>
      </c>
      <c r="BW65" s="20" t="s">
        <v>12</v>
      </c>
      <c r="BX65" s="19">
        <f t="shared" si="16"/>
        <v>92190</v>
      </c>
      <c r="BY65" s="20" t="s">
        <v>12</v>
      </c>
      <c r="BZ65" s="19"/>
      <c r="CA65" s="20" t="s">
        <v>12</v>
      </c>
      <c r="CB65" s="19">
        <f t="shared" si="12"/>
        <v>435063</v>
      </c>
      <c r="CC65" s="5"/>
      <c r="CD65" s="52">
        <v>300000</v>
      </c>
      <c r="CE65" s="52">
        <v>135063</v>
      </c>
      <c r="CF65" s="6"/>
      <c r="CG65" s="26">
        <v>49</v>
      </c>
      <c r="CH65" s="6" t="s">
        <v>286</v>
      </c>
      <c r="CI65" s="6"/>
      <c r="CJ65" s="6"/>
      <c r="CK65" s="13">
        <f>(+BI75)</f>
        <v>44147</v>
      </c>
      <c r="CL65" s="5" t="s">
        <v>12</v>
      </c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x14ac:dyDescent="0.2">
      <c r="A66">
        <f t="shared" si="4"/>
        <v>1</v>
      </c>
      <c r="B66" t="s">
        <v>516</v>
      </c>
      <c r="C66" s="19">
        <v>5674724</v>
      </c>
      <c r="D66" s="20"/>
      <c r="E66" s="21">
        <v>3558891</v>
      </c>
      <c r="F66" s="21"/>
      <c r="G66" s="21">
        <v>81582</v>
      </c>
      <c r="H66" s="21"/>
      <c r="I66" s="21"/>
      <c r="J66" s="21"/>
      <c r="K66" s="21"/>
      <c r="L66" s="21"/>
      <c r="M66" s="21">
        <v>265217</v>
      </c>
      <c r="N66" s="19">
        <f t="shared" si="5"/>
        <v>3905690</v>
      </c>
      <c r="O66" s="20"/>
      <c r="P66" s="21">
        <v>2462908</v>
      </c>
      <c r="Q66" s="21">
        <v>249717</v>
      </c>
      <c r="R66" s="21"/>
      <c r="S66" s="21"/>
      <c r="T66" s="21">
        <v>28644</v>
      </c>
      <c r="U66" s="56">
        <f t="shared" si="6"/>
        <v>2741269</v>
      </c>
      <c r="V66" s="20"/>
      <c r="W66" s="21">
        <v>48630</v>
      </c>
      <c r="X66" s="21"/>
      <c r="Y66" s="21"/>
      <c r="Z66" s="21"/>
      <c r="AA66" s="21"/>
      <c r="AB66" s="19">
        <f t="shared" si="7"/>
        <v>48630</v>
      </c>
      <c r="AC66" s="20"/>
      <c r="AD66" s="19">
        <f t="shared" si="14"/>
        <v>6695589</v>
      </c>
      <c r="AE66" s="20"/>
      <c r="AF66" s="21">
        <v>79637</v>
      </c>
      <c r="AG66" s="21"/>
      <c r="AH66" s="21"/>
      <c r="AI66" s="21">
        <v>31282</v>
      </c>
      <c r="AJ66" s="19">
        <f t="shared" si="13"/>
        <v>110919</v>
      </c>
      <c r="AK66" s="20"/>
      <c r="AL66" s="21">
        <v>734345</v>
      </c>
      <c r="AM66" s="21">
        <v>20911</v>
      </c>
      <c r="AN66" s="21"/>
      <c r="AO66" s="21">
        <v>271883</v>
      </c>
      <c r="AP66" s="19">
        <f t="shared" si="8"/>
        <v>1027139</v>
      </c>
      <c r="AQ66" s="20"/>
      <c r="AR66" s="21">
        <v>886225</v>
      </c>
      <c r="AS66" s="21">
        <v>149699</v>
      </c>
      <c r="AT66" s="21">
        <v>3985</v>
      </c>
      <c r="AU66" s="21">
        <v>4195</v>
      </c>
      <c r="AV66" s="21"/>
      <c r="AW66" s="21">
        <v>1039655</v>
      </c>
      <c r="AX66" s="19">
        <f t="shared" si="9"/>
        <v>2083759</v>
      </c>
      <c r="AY66" s="20"/>
      <c r="AZ66" s="21">
        <v>371959</v>
      </c>
      <c r="BA66" s="21"/>
      <c r="BB66" s="21">
        <v>444542</v>
      </c>
      <c r="BC66" s="21"/>
      <c r="BD66" s="19">
        <f t="shared" si="10"/>
        <v>816501</v>
      </c>
      <c r="BE66" s="20"/>
      <c r="BF66" s="22">
        <v>746181</v>
      </c>
      <c r="BG66" s="20"/>
      <c r="BH66" s="21">
        <v>200827</v>
      </c>
      <c r="BI66" s="21"/>
      <c r="BJ66" s="21"/>
      <c r="BK66" s="21">
        <v>10543</v>
      </c>
      <c r="BL66" s="21">
        <v>14429</v>
      </c>
      <c r="BM66" s="21"/>
      <c r="BN66" s="21"/>
      <c r="BO66" s="21"/>
      <c r="BP66" s="21"/>
      <c r="BQ66" s="21">
        <v>915364</v>
      </c>
      <c r="BR66" s="21"/>
      <c r="BS66" s="21"/>
      <c r="BT66" s="19">
        <f t="shared" si="11"/>
        <v>1141163</v>
      </c>
      <c r="BU66" s="20" t="s">
        <v>12</v>
      </c>
      <c r="BV66" s="19">
        <f t="shared" si="15"/>
        <v>5925662</v>
      </c>
      <c r="BW66" s="20" t="s">
        <v>12</v>
      </c>
      <c r="BX66" s="19">
        <f t="shared" si="16"/>
        <v>769927</v>
      </c>
      <c r="BY66" s="20" t="s">
        <v>12</v>
      </c>
      <c r="BZ66" s="19"/>
      <c r="CA66" s="20" t="s">
        <v>12</v>
      </c>
      <c r="CB66" s="19">
        <f t="shared" si="12"/>
        <v>6444651</v>
      </c>
      <c r="CC66" s="5"/>
      <c r="CD66" s="52">
        <v>5477097</v>
      </c>
      <c r="CE66" s="52">
        <v>937554</v>
      </c>
      <c r="CF66" s="6"/>
      <c r="CG66" s="26">
        <v>50</v>
      </c>
      <c r="CH66" s="6" t="s">
        <v>288</v>
      </c>
      <c r="CI66" s="6"/>
      <c r="CJ66" s="6"/>
      <c r="CK66" s="13">
        <f>(+BJ75)</f>
        <v>51357</v>
      </c>
      <c r="CL66" s="5" t="s">
        <v>12</v>
      </c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x14ac:dyDescent="0.2">
      <c r="A67">
        <f t="shared" si="4"/>
        <v>1</v>
      </c>
      <c r="B67" t="s">
        <v>517</v>
      </c>
      <c r="C67" s="19">
        <v>1144249</v>
      </c>
      <c r="D67" s="20"/>
      <c r="E67" s="21"/>
      <c r="F67" s="21"/>
      <c r="G67" s="21">
        <v>20933</v>
      </c>
      <c r="H67" s="21"/>
      <c r="I67" s="21"/>
      <c r="J67" s="21"/>
      <c r="K67" s="21"/>
      <c r="L67" s="21"/>
      <c r="M67" s="21">
        <v>4335</v>
      </c>
      <c r="N67" s="19">
        <f t="shared" si="5"/>
        <v>25268</v>
      </c>
      <c r="O67" s="20"/>
      <c r="P67" s="21">
        <v>70095</v>
      </c>
      <c r="Q67" s="21"/>
      <c r="R67" s="21"/>
      <c r="S67" s="21"/>
      <c r="T67" s="21"/>
      <c r="U67" s="56">
        <f t="shared" si="6"/>
        <v>70095</v>
      </c>
      <c r="V67" s="20"/>
      <c r="W67" s="21">
        <v>256372</v>
      </c>
      <c r="X67" s="21"/>
      <c r="Y67" s="21"/>
      <c r="Z67" s="21"/>
      <c r="AA67" s="21">
        <v>57847</v>
      </c>
      <c r="AB67" s="19">
        <f t="shared" si="7"/>
        <v>314219</v>
      </c>
      <c r="AC67" s="20"/>
      <c r="AD67" s="19">
        <f t="shared" si="14"/>
        <v>409582</v>
      </c>
      <c r="AE67" s="20"/>
      <c r="AF67" s="21"/>
      <c r="AG67" s="21"/>
      <c r="AH67" s="21"/>
      <c r="AI67" s="21"/>
      <c r="AJ67" s="19">
        <f t="shared" si="13"/>
        <v>0</v>
      </c>
      <c r="AK67" s="20"/>
      <c r="AL67" s="21">
        <v>6052</v>
      </c>
      <c r="AM67" s="21">
        <v>1855</v>
      </c>
      <c r="AN67" s="21">
        <v>10304</v>
      </c>
      <c r="AO67" s="21">
        <v>690</v>
      </c>
      <c r="AP67" s="19">
        <f t="shared" si="8"/>
        <v>18901</v>
      </c>
      <c r="AQ67" s="20"/>
      <c r="AR67" s="21">
        <v>1225</v>
      </c>
      <c r="AS67" s="21">
        <v>1041</v>
      </c>
      <c r="AT67" s="21">
        <v>1273</v>
      </c>
      <c r="AU67" s="21">
        <v>6058</v>
      </c>
      <c r="AV67" s="21">
        <v>12417</v>
      </c>
      <c r="AW67" s="21">
        <v>7830</v>
      </c>
      <c r="AX67" s="19">
        <f t="shared" si="9"/>
        <v>29844</v>
      </c>
      <c r="AY67" s="20"/>
      <c r="AZ67" s="21"/>
      <c r="BA67" s="21"/>
      <c r="BB67" s="21">
        <v>9609</v>
      </c>
      <c r="BC67" s="21">
        <v>7169</v>
      </c>
      <c r="BD67" s="19">
        <f t="shared" si="10"/>
        <v>16778</v>
      </c>
      <c r="BE67" s="20"/>
      <c r="BF67" s="22">
        <v>15084</v>
      </c>
      <c r="BG67" s="20"/>
      <c r="BH67" s="21"/>
      <c r="BI67" s="21"/>
      <c r="BJ67" s="21"/>
      <c r="BK67" s="21">
        <v>2037</v>
      </c>
      <c r="BL67" s="21">
        <v>62785</v>
      </c>
      <c r="BM67" s="21"/>
      <c r="BN67" s="21"/>
      <c r="BO67" s="21"/>
      <c r="BP67" s="21"/>
      <c r="BQ67" s="21"/>
      <c r="BR67" s="21"/>
      <c r="BS67" s="21"/>
      <c r="BT67" s="19">
        <f t="shared" si="11"/>
        <v>64822</v>
      </c>
      <c r="BU67" s="20" t="s">
        <v>12</v>
      </c>
      <c r="BV67" s="19">
        <f t="shared" si="15"/>
        <v>145429</v>
      </c>
      <c r="BW67" s="20" t="s">
        <v>12</v>
      </c>
      <c r="BX67" s="19">
        <f t="shared" si="16"/>
        <v>264153</v>
      </c>
      <c r="BY67" s="20" t="s">
        <v>12</v>
      </c>
      <c r="BZ67" s="19"/>
      <c r="CA67" s="20" t="s">
        <v>12</v>
      </c>
      <c r="CB67" s="19">
        <f t="shared" si="12"/>
        <v>1408402</v>
      </c>
      <c r="CC67" s="5"/>
      <c r="CD67" s="52"/>
      <c r="CE67" s="52"/>
      <c r="CF67" s="6"/>
      <c r="CG67" s="26">
        <v>51</v>
      </c>
      <c r="CH67" s="6" t="s">
        <v>290</v>
      </c>
      <c r="CI67" s="6"/>
      <c r="CJ67" s="6"/>
      <c r="CK67" s="13">
        <f>(+BK75)</f>
        <v>2933615.9</v>
      </c>
      <c r="CL67" s="5" t="s">
        <v>12</v>
      </c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x14ac:dyDescent="0.2">
      <c r="A68">
        <f t="shared" si="4"/>
        <v>1</v>
      </c>
      <c r="B68" t="s">
        <v>518</v>
      </c>
      <c r="C68" s="19">
        <v>436141</v>
      </c>
      <c r="D68" s="20"/>
      <c r="E68" s="21">
        <v>53082</v>
      </c>
      <c r="F68" s="21"/>
      <c r="G68" s="21">
        <v>1035</v>
      </c>
      <c r="H68" s="21"/>
      <c r="I68" s="21"/>
      <c r="J68" s="21"/>
      <c r="K68" s="21"/>
      <c r="L68" s="21"/>
      <c r="M68" s="21"/>
      <c r="N68" s="19">
        <f t="shared" si="5"/>
        <v>54117</v>
      </c>
      <c r="O68" s="20"/>
      <c r="P68" s="21">
        <v>196783</v>
      </c>
      <c r="Q68" s="21">
        <v>6900</v>
      </c>
      <c r="R68" s="21"/>
      <c r="S68" s="21">
        <v>420</v>
      </c>
      <c r="T68" s="21">
        <v>2134</v>
      </c>
      <c r="U68" s="56">
        <f t="shared" si="6"/>
        <v>206237</v>
      </c>
      <c r="V68" s="20"/>
      <c r="W68" s="21">
        <v>21435</v>
      </c>
      <c r="X68" s="21"/>
      <c r="Y68" s="21"/>
      <c r="Z68" s="21"/>
      <c r="AA68" s="21"/>
      <c r="AB68" s="19">
        <f t="shared" si="7"/>
        <v>21435</v>
      </c>
      <c r="AC68" s="20"/>
      <c r="AD68" s="19">
        <f t="shared" si="14"/>
        <v>281789</v>
      </c>
      <c r="AE68" s="20"/>
      <c r="AF68" s="21"/>
      <c r="AG68" s="21"/>
      <c r="AH68" s="21"/>
      <c r="AI68" s="21"/>
      <c r="AJ68" s="19">
        <f t="shared" si="13"/>
        <v>0</v>
      </c>
      <c r="AK68" s="20"/>
      <c r="AL68" s="21"/>
      <c r="AM68" s="21"/>
      <c r="AN68" s="21"/>
      <c r="AO68" s="21"/>
      <c r="AP68" s="19">
        <f t="shared" si="8"/>
        <v>0</v>
      </c>
      <c r="AQ68" s="20"/>
      <c r="AR68" s="21">
        <v>219000</v>
      </c>
      <c r="AS68" s="21">
        <v>10000</v>
      </c>
      <c r="AT68" s="21">
        <v>7000</v>
      </c>
      <c r="AU68" s="21">
        <v>10000</v>
      </c>
      <c r="AV68" s="21"/>
      <c r="AW68" s="21"/>
      <c r="AX68" s="19">
        <f t="shared" si="9"/>
        <v>246000</v>
      </c>
      <c r="AY68" s="20"/>
      <c r="AZ68" s="21"/>
      <c r="BA68" s="21"/>
      <c r="BB68" s="21">
        <v>48632</v>
      </c>
      <c r="BC68" s="21"/>
      <c r="BD68" s="19">
        <f t="shared" si="10"/>
        <v>48632</v>
      </c>
      <c r="BE68" s="20"/>
      <c r="BF68" s="22">
        <v>69127</v>
      </c>
      <c r="BG68" s="20"/>
      <c r="BH68" s="21"/>
      <c r="BI68" s="21"/>
      <c r="BJ68" s="21"/>
      <c r="BK68" s="21">
        <v>9150</v>
      </c>
      <c r="BL68" s="21"/>
      <c r="BM68" s="21"/>
      <c r="BN68" s="21"/>
      <c r="BO68" s="21"/>
      <c r="BP68" s="21"/>
      <c r="BQ68" s="21"/>
      <c r="BR68" s="21"/>
      <c r="BS68" s="21"/>
      <c r="BT68" s="19">
        <f t="shared" si="11"/>
        <v>9150</v>
      </c>
      <c r="BU68" s="20" t="s">
        <v>12</v>
      </c>
      <c r="BV68" s="19">
        <f t="shared" si="15"/>
        <v>372909</v>
      </c>
      <c r="BW68" s="20" t="s">
        <v>12</v>
      </c>
      <c r="BX68" s="19">
        <f t="shared" si="16"/>
        <v>-91120</v>
      </c>
      <c r="BY68" s="20" t="s">
        <v>12</v>
      </c>
      <c r="BZ68" s="19"/>
      <c r="CA68" s="20" t="s">
        <v>12</v>
      </c>
      <c r="CB68" s="19">
        <f t="shared" si="12"/>
        <v>345021</v>
      </c>
      <c r="CC68" s="5"/>
      <c r="CD68" s="52">
        <v>95000</v>
      </c>
      <c r="CE68" s="52">
        <v>250020</v>
      </c>
      <c r="CF68" s="6"/>
      <c r="CG68" s="26">
        <v>52</v>
      </c>
      <c r="CH68" s="6" t="s">
        <v>292</v>
      </c>
      <c r="CI68" s="6"/>
      <c r="CJ68" s="6"/>
      <c r="CK68" s="13">
        <f>(+BL75)</f>
        <v>7482978.4699999997</v>
      </c>
      <c r="CL68" s="5" t="s">
        <v>12</v>
      </c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x14ac:dyDescent="0.2">
      <c r="A69">
        <f t="shared" si="4"/>
        <v>1</v>
      </c>
      <c r="B69" t="s">
        <v>519</v>
      </c>
      <c r="C69" s="19">
        <v>208779</v>
      </c>
      <c r="D69" s="20"/>
      <c r="E69" s="21">
        <v>222015</v>
      </c>
      <c r="F69" s="21"/>
      <c r="G69" s="21">
        <v>235</v>
      </c>
      <c r="H69" s="21"/>
      <c r="I69" s="21"/>
      <c r="J69" s="21"/>
      <c r="K69" s="21"/>
      <c r="L69" s="21"/>
      <c r="M69" s="21">
        <v>9821</v>
      </c>
      <c r="N69" s="19">
        <f t="shared" si="5"/>
        <v>232071</v>
      </c>
      <c r="O69" s="20"/>
      <c r="P69" s="21">
        <v>343102</v>
      </c>
      <c r="Q69" s="21">
        <v>25393</v>
      </c>
      <c r="R69" s="21"/>
      <c r="S69" s="21">
        <v>30000</v>
      </c>
      <c r="T69" s="21"/>
      <c r="U69" s="56">
        <f t="shared" si="6"/>
        <v>398495</v>
      </c>
      <c r="V69" s="20"/>
      <c r="W69" s="21"/>
      <c r="X69" s="21"/>
      <c r="Y69" s="21"/>
      <c r="Z69" s="21"/>
      <c r="AA69" s="21"/>
      <c r="AB69" s="19">
        <f t="shared" si="7"/>
        <v>0</v>
      </c>
      <c r="AC69" s="20"/>
      <c r="AD69" s="19">
        <f t="shared" si="14"/>
        <v>630566</v>
      </c>
      <c r="AE69" s="20"/>
      <c r="AF69" s="21"/>
      <c r="AG69" s="21"/>
      <c r="AH69" s="21"/>
      <c r="AI69" s="21"/>
      <c r="AJ69" s="19">
        <f t="shared" si="13"/>
        <v>0</v>
      </c>
      <c r="AK69" s="20"/>
      <c r="AL69" s="21"/>
      <c r="AM69" s="21">
        <v>1434</v>
      </c>
      <c r="AN69" s="21"/>
      <c r="AO69" s="21"/>
      <c r="AP69" s="19">
        <f t="shared" si="8"/>
        <v>1434</v>
      </c>
      <c r="AQ69" s="20"/>
      <c r="AR69" s="21">
        <v>415801</v>
      </c>
      <c r="AS69" s="21">
        <v>20985</v>
      </c>
      <c r="AT69" s="21">
        <v>15856</v>
      </c>
      <c r="AU69" s="21">
        <v>9238</v>
      </c>
      <c r="AV69" s="21"/>
      <c r="AW69" s="21">
        <v>9395</v>
      </c>
      <c r="AX69" s="19">
        <f t="shared" si="9"/>
        <v>471275</v>
      </c>
      <c r="AY69" s="20"/>
      <c r="AZ69" s="21"/>
      <c r="BA69" s="21"/>
      <c r="BB69" s="21">
        <v>27737</v>
      </c>
      <c r="BC69" s="21"/>
      <c r="BD69" s="19">
        <f t="shared" si="10"/>
        <v>27737</v>
      </c>
      <c r="BE69" s="20"/>
      <c r="BF69" s="22">
        <v>107841</v>
      </c>
      <c r="BG69" s="20"/>
      <c r="BH69" s="21"/>
      <c r="BI69" s="21"/>
      <c r="BJ69" s="21"/>
      <c r="BK69" s="21">
        <v>4025</v>
      </c>
      <c r="BL69" s="21">
        <v>12334</v>
      </c>
      <c r="BM69" s="21"/>
      <c r="BN69" s="21"/>
      <c r="BO69" s="21"/>
      <c r="BP69" s="21"/>
      <c r="BQ69" s="21"/>
      <c r="BR69" s="21"/>
      <c r="BS69" s="21"/>
      <c r="BT69" s="19">
        <f t="shared" si="11"/>
        <v>16359</v>
      </c>
      <c r="BU69" s="20" t="s">
        <v>12</v>
      </c>
      <c r="BV69" s="19">
        <f t="shared" si="15"/>
        <v>624646</v>
      </c>
      <c r="BW69" s="20" t="s">
        <v>12</v>
      </c>
      <c r="BX69" s="19">
        <f t="shared" si="16"/>
        <v>5920</v>
      </c>
      <c r="BY69" s="20" t="s">
        <v>12</v>
      </c>
      <c r="BZ69" s="19">
        <v>10768</v>
      </c>
      <c r="CA69" s="20" t="s">
        <v>12</v>
      </c>
      <c r="CB69" s="19">
        <f t="shared" si="12"/>
        <v>225467</v>
      </c>
      <c r="CC69" s="5"/>
      <c r="CD69" s="52">
        <v>100000</v>
      </c>
      <c r="CE69" s="52">
        <v>125467</v>
      </c>
      <c r="CF69" s="6"/>
      <c r="CG69" s="26">
        <v>53</v>
      </c>
      <c r="CH69" s="6" t="s">
        <v>294</v>
      </c>
      <c r="CI69" s="6"/>
      <c r="CJ69" s="6"/>
      <c r="CK69" s="13">
        <f>(+BM75)</f>
        <v>0</v>
      </c>
      <c r="CL69" s="5" t="s">
        <v>12</v>
      </c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x14ac:dyDescent="0.2">
      <c r="A70">
        <f t="shared" si="4"/>
        <v>1</v>
      </c>
      <c r="B70" t="s">
        <v>520</v>
      </c>
      <c r="C70" s="19">
        <v>66760</v>
      </c>
      <c r="D70" s="20"/>
      <c r="E70" s="21">
        <v>72507</v>
      </c>
      <c r="F70" s="21"/>
      <c r="G70" s="21">
        <v>133</v>
      </c>
      <c r="H70" s="21"/>
      <c r="I70" s="21"/>
      <c r="J70" s="21"/>
      <c r="K70" s="21"/>
      <c r="L70" s="21"/>
      <c r="M70" s="21">
        <v>1335</v>
      </c>
      <c r="N70" s="19">
        <f t="shared" si="5"/>
        <v>73975</v>
      </c>
      <c r="O70" s="20"/>
      <c r="P70" s="21">
        <v>85870</v>
      </c>
      <c r="Q70" s="21">
        <v>9190</v>
      </c>
      <c r="R70" s="21"/>
      <c r="S70" s="21"/>
      <c r="T70" s="21"/>
      <c r="U70" s="56">
        <f t="shared" si="6"/>
        <v>95060</v>
      </c>
      <c r="V70" s="20"/>
      <c r="W70" s="21"/>
      <c r="X70" s="21"/>
      <c r="Y70" s="21"/>
      <c r="Z70" s="21"/>
      <c r="AA70" s="21"/>
      <c r="AB70" s="19">
        <f t="shared" si="7"/>
        <v>0</v>
      </c>
      <c r="AC70" s="20"/>
      <c r="AD70" s="19">
        <f t="shared" si="14"/>
        <v>169035</v>
      </c>
      <c r="AE70" s="20"/>
      <c r="AF70" s="21"/>
      <c r="AG70" s="21"/>
      <c r="AH70" s="21"/>
      <c r="AI70" s="21"/>
      <c r="AJ70" s="19">
        <f t="shared" si="13"/>
        <v>0</v>
      </c>
      <c r="AK70" s="20"/>
      <c r="AL70" s="21"/>
      <c r="AM70" s="21"/>
      <c r="AN70" s="21"/>
      <c r="AO70" s="21"/>
      <c r="AP70" s="19">
        <f t="shared" si="8"/>
        <v>0</v>
      </c>
      <c r="AQ70" s="20"/>
      <c r="AR70" s="21">
        <v>58032</v>
      </c>
      <c r="AS70" s="21"/>
      <c r="AT70" s="21"/>
      <c r="AU70" s="21"/>
      <c r="AV70" s="21"/>
      <c r="AW70" s="21">
        <v>58216</v>
      </c>
      <c r="AX70" s="19">
        <f t="shared" si="9"/>
        <v>116248</v>
      </c>
      <c r="AY70" s="20"/>
      <c r="AZ70" s="21"/>
      <c r="BA70" s="21"/>
      <c r="BB70" s="21">
        <v>3437</v>
      </c>
      <c r="BC70" s="21">
        <v>10132</v>
      </c>
      <c r="BD70" s="19">
        <f t="shared" si="10"/>
        <v>13569</v>
      </c>
      <c r="BE70" s="20"/>
      <c r="BF70" s="22">
        <v>12285</v>
      </c>
      <c r="BG70" s="20"/>
      <c r="BH70" s="21"/>
      <c r="BI70" s="21"/>
      <c r="BJ70" s="21"/>
      <c r="BK70" s="21">
        <v>3467</v>
      </c>
      <c r="BL70" s="21"/>
      <c r="BM70" s="21"/>
      <c r="BN70" s="21">
        <v>2442</v>
      </c>
      <c r="BO70" s="21"/>
      <c r="BP70" s="21"/>
      <c r="BQ70" s="21"/>
      <c r="BR70" s="21"/>
      <c r="BS70" s="21">
        <v>12103</v>
      </c>
      <c r="BT70" s="19">
        <f t="shared" si="11"/>
        <v>18012</v>
      </c>
      <c r="BU70" s="20" t="s">
        <v>12</v>
      </c>
      <c r="BV70" s="19">
        <f t="shared" si="15"/>
        <v>160114</v>
      </c>
      <c r="BW70" s="20" t="s">
        <v>12</v>
      </c>
      <c r="BX70" s="19">
        <f t="shared" si="16"/>
        <v>8921</v>
      </c>
      <c r="BY70" s="20" t="s">
        <v>12</v>
      </c>
      <c r="BZ70" s="19"/>
      <c r="CA70" s="20" t="s">
        <v>12</v>
      </c>
      <c r="CB70" s="19">
        <f t="shared" si="12"/>
        <v>75681</v>
      </c>
      <c r="CC70" s="5"/>
      <c r="CD70" s="52"/>
      <c r="CE70" s="52"/>
      <c r="CF70" s="6"/>
      <c r="CG70" s="26">
        <v>54</v>
      </c>
      <c r="CH70" s="6" t="s">
        <v>296</v>
      </c>
      <c r="CI70" s="6"/>
      <c r="CJ70" s="6"/>
      <c r="CK70" s="13">
        <f>(+BN75)</f>
        <v>40255.949999999997</v>
      </c>
      <c r="CL70" s="5" t="s">
        <v>12</v>
      </c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x14ac:dyDescent="0.2">
      <c r="A71">
        <f t="shared" si="4"/>
        <v>0</v>
      </c>
      <c r="B71" t="s">
        <v>521</v>
      </c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19">
        <f t="shared" si="5"/>
        <v>0</v>
      </c>
      <c r="O71" s="20"/>
      <c r="P71" s="21"/>
      <c r="Q71" s="21"/>
      <c r="R71" s="21"/>
      <c r="S71" s="21"/>
      <c r="T71" s="21"/>
      <c r="U71" s="56">
        <f t="shared" si="6"/>
        <v>0</v>
      </c>
      <c r="V71" s="20"/>
      <c r="W71" s="21"/>
      <c r="X71" s="21"/>
      <c r="Y71" s="21"/>
      <c r="Z71" s="21"/>
      <c r="AA71" s="21"/>
      <c r="AB71" s="19">
        <f t="shared" si="7"/>
        <v>0</v>
      </c>
      <c r="AC71" s="20"/>
      <c r="AD71" s="19">
        <f t="shared" si="14"/>
        <v>0</v>
      </c>
      <c r="AE71" s="20"/>
      <c r="AF71" s="21"/>
      <c r="AG71" s="21"/>
      <c r="AH71" s="21"/>
      <c r="AI71" s="21"/>
      <c r="AJ71" s="19">
        <f t="shared" si="13"/>
        <v>0</v>
      </c>
      <c r="AK71" s="20"/>
      <c r="AL71" s="21"/>
      <c r="AM71" s="21"/>
      <c r="AN71" s="21"/>
      <c r="AO71" s="21"/>
      <c r="AP71" s="19">
        <f t="shared" si="8"/>
        <v>0</v>
      </c>
      <c r="AQ71" s="20"/>
      <c r="AR71" s="21"/>
      <c r="AS71" s="21"/>
      <c r="AT71" s="21"/>
      <c r="AU71" s="21"/>
      <c r="AV71" s="21"/>
      <c r="AW71" s="21"/>
      <c r="AX71" s="19">
        <f t="shared" si="9"/>
        <v>0</v>
      </c>
      <c r="AY71" s="20"/>
      <c r="AZ71" s="21"/>
      <c r="BA71" s="21"/>
      <c r="BB71" s="21"/>
      <c r="BC71" s="21"/>
      <c r="BD71" s="19">
        <f t="shared" si="10"/>
        <v>0</v>
      </c>
      <c r="BE71" s="20"/>
      <c r="BF71" s="22"/>
      <c r="BG71" s="20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19">
        <f t="shared" si="11"/>
        <v>0</v>
      </c>
      <c r="BU71" s="20" t="s">
        <v>12</v>
      </c>
      <c r="BV71" s="19">
        <f t="shared" si="15"/>
        <v>0</v>
      </c>
      <c r="BW71" s="20" t="s">
        <v>12</v>
      </c>
      <c r="BX71" s="19">
        <f t="shared" si="16"/>
        <v>0</v>
      </c>
      <c r="BY71" s="20" t="s">
        <v>12</v>
      </c>
      <c r="BZ71" s="19"/>
      <c r="CA71" s="20" t="s">
        <v>12</v>
      </c>
      <c r="CB71" s="19">
        <f t="shared" si="12"/>
        <v>0</v>
      </c>
      <c r="CC71" s="5"/>
      <c r="CD71" s="52"/>
      <c r="CE71" s="52"/>
      <c r="CF71" s="6"/>
      <c r="CG71" s="26">
        <v>55</v>
      </c>
      <c r="CH71" s="6" t="s">
        <v>298</v>
      </c>
      <c r="CI71" s="6"/>
      <c r="CJ71" s="6"/>
      <c r="CK71" s="13">
        <f>(+BO75)</f>
        <v>0</v>
      </c>
      <c r="CL71" s="5" t="s">
        <v>12</v>
      </c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x14ac:dyDescent="0.2">
      <c r="A72">
        <f t="shared" si="4"/>
        <v>1</v>
      </c>
      <c r="B72" t="s">
        <v>522</v>
      </c>
      <c r="C72" s="19">
        <v>1085101</v>
      </c>
      <c r="D72" s="20"/>
      <c r="E72" s="21"/>
      <c r="F72" s="21">
        <v>10873</v>
      </c>
      <c r="G72" s="21">
        <v>6637</v>
      </c>
      <c r="H72" s="21"/>
      <c r="I72" s="21"/>
      <c r="J72" s="21"/>
      <c r="K72" s="21"/>
      <c r="L72" s="21"/>
      <c r="M72" s="21">
        <v>3528</v>
      </c>
      <c r="N72" s="19">
        <f t="shared" si="5"/>
        <v>21038</v>
      </c>
      <c r="O72" s="20"/>
      <c r="P72" s="21">
        <v>50697</v>
      </c>
      <c r="Q72" s="21"/>
      <c r="R72" s="21"/>
      <c r="S72" s="21"/>
      <c r="T72" s="21"/>
      <c r="U72" s="56">
        <f t="shared" si="6"/>
        <v>50697</v>
      </c>
      <c r="V72" s="20"/>
      <c r="W72" s="21">
        <v>140137</v>
      </c>
      <c r="X72" s="21"/>
      <c r="Y72" s="21"/>
      <c r="Z72" s="21"/>
      <c r="AA72" s="21"/>
      <c r="AB72" s="19">
        <f t="shared" si="7"/>
        <v>140137</v>
      </c>
      <c r="AC72" s="20"/>
      <c r="AD72" s="19">
        <f t="shared" si="14"/>
        <v>211872</v>
      </c>
      <c r="AE72" s="20"/>
      <c r="AF72" s="21"/>
      <c r="AG72" s="21"/>
      <c r="AH72" s="21"/>
      <c r="AI72" s="21"/>
      <c r="AJ72" s="19">
        <f t="shared" si="13"/>
        <v>0</v>
      </c>
      <c r="AK72" s="20"/>
      <c r="AL72" s="21"/>
      <c r="AM72" s="21"/>
      <c r="AN72" s="21"/>
      <c r="AO72" s="21"/>
      <c r="AP72" s="19">
        <f t="shared" si="8"/>
        <v>0</v>
      </c>
      <c r="AQ72" s="20"/>
      <c r="AR72" s="21"/>
      <c r="AS72" s="21"/>
      <c r="AT72" s="21">
        <v>2500</v>
      </c>
      <c r="AU72" s="21">
        <v>29513</v>
      </c>
      <c r="AV72" s="21"/>
      <c r="AW72" s="21"/>
      <c r="AX72" s="19">
        <f t="shared" si="9"/>
        <v>32013</v>
      </c>
      <c r="AY72" s="20"/>
      <c r="AZ72" s="21">
        <v>215292</v>
      </c>
      <c r="BA72" s="21">
        <v>4788</v>
      </c>
      <c r="BB72" s="21">
        <v>8382</v>
      </c>
      <c r="BC72" s="21"/>
      <c r="BD72" s="19">
        <f t="shared" si="10"/>
        <v>228462</v>
      </c>
      <c r="BE72" s="20"/>
      <c r="BF72" s="22">
        <v>14573</v>
      </c>
      <c r="BG72" s="20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19">
        <f t="shared" si="11"/>
        <v>0</v>
      </c>
      <c r="BU72" s="20" t="s">
        <v>12</v>
      </c>
      <c r="BV72" s="19">
        <f t="shared" si="15"/>
        <v>275048</v>
      </c>
      <c r="BW72" s="20" t="s">
        <v>12</v>
      </c>
      <c r="BX72" s="19">
        <f t="shared" si="16"/>
        <v>-63176</v>
      </c>
      <c r="BY72" s="20" t="s">
        <v>12</v>
      </c>
      <c r="BZ72" s="19"/>
      <c r="CA72" s="20" t="s">
        <v>12</v>
      </c>
      <c r="CB72" s="19">
        <f t="shared" si="12"/>
        <v>1021925</v>
      </c>
      <c r="CC72" s="5">
        <v>800000</v>
      </c>
      <c r="CD72" s="52">
        <v>150000</v>
      </c>
      <c r="CE72" s="52">
        <v>100000</v>
      </c>
      <c r="CF72" s="6"/>
      <c r="CG72" s="26">
        <v>56</v>
      </c>
      <c r="CH72" s="6" t="s">
        <v>300</v>
      </c>
      <c r="CI72" s="6"/>
      <c r="CJ72" s="6"/>
      <c r="CK72" s="13">
        <f>(+BP75)</f>
        <v>299437</v>
      </c>
      <c r="CL72" s="5" t="s">
        <v>12</v>
      </c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x14ac:dyDescent="0.2">
      <c r="A73">
        <f t="shared" si="4"/>
        <v>1</v>
      </c>
      <c r="B73" t="s">
        <v>523</v>
      </c>
      <c r="C73" s="19">
        <v>1776027</v>
      </c>
      <c r="D73" s="20"/>
      <c r="E73" s="21">
        <v>1608136</v>
      </c>
      <c r="F73" s="21">
        <v>22185</v>
      </c>
      <c r="G73" s="21">
        <v>28018</v>
      </c>
      <c r="H73" s="21"/>
      <c r="I73" s="21">
        <v>39870</v>
      </c>
      <c r="J73" s="21"/>
      <c r="K73" s="21">
        <v>52649</v>
      </c>
      <c r="L73" s="21"/>
      <c r="M73" s="21">
        <v>13920</v>
      </c>
      <c r="N73" s="19">
        <f t="shared" si="5"/>
        <v>1764778</v>
      </c>
      <c r="O73" s="20"/>
      <c r="P73" s="21">
        <v>721400</v>
      </c>
      <c r="Q73" s="21">
        <v>63036</v>
      </c>
      <c r="R73" s="21"/>
      <c r="S73" s="21"/>
      <c r="T73" s="21">
        <v>2952</v>
      </c>
      <c r="U73" s="56">
        <f t="shared" si="6"/>
        <v>787388</v>
      </c>
      <c r="V73" s="20"/>
      <c r="W73" s="21">
        <v>88123</v>
      </c>
      <c r="X73" s="21"/>
      <c r="Y73" s="21">
        <v>38533</v>
      </c>
      <c r="Z73" s="21"/>
      <c r="AA73" s="21">
        <v>51857</v>
      </c>
      <c r="AB73" s="19">
        <f t="shared" si="7"/>
        <v>178513</v>
      </c>
      <c r="AC73" s="20"/>
      <c r="AD73" s="19">
        <f t="shared" si="14"/>
        <v>2730679</v>
      </c>
      <c r="AE73" s="20"/>
      <c r="AF73" s="21">
        <v>225568</v>
      </c>
      <c r="AG73" s="21"/>
      <c r="AH73" s="21"/>
      <c r="AI73" s="21"/>
      <c r="AJ73" s="19">
        <f t="shared" si="13"/>
        <v>225568</v>
      </c>
      <c r="AK73" s="20"/>
      <c r="AL73" s="21">
        <v>139465</v>
      </c>
      <c r="AM73" s="21">
        <v>2699</v>
      </c>
      <c r="AN73" s="21"/>
      <c r="AO73" s="21">
        <v>1556</v>
      </c>
      <c r="AP73" s="19">
        <f t="shared" si="8"/>
        <v>143720</v>
      </c>
      <c r="AQ73" s="20"/>
      <c r="AR73" s="21">
        <v>332887</v>
      </c>
      <c r="AS73" s="21">
        <v>211639</v>
      </c>
      <c r="AT73" s="21">
        <v>70132</v>
      </c>
      <c r="AU73" s="21">
        <v>129183</v>
      </c>
      <c r="AV73" s="21"/>
      <c r="AW73" s="21">
        <v>636999</v>
      </c>
      <c r="AX73" s="19">
        <f t="shared" si="9"/>
        <v>1380840</v>
      </c>
      <c r="AY73" s="20"/>
      <c r="AZ73" s="21">
        <v>55177</v>
      </c>
      <c r="BA73" s="21">
        <v>250</v>
      </c>
      <c r="BB73" s="21">
        <v>528151</v>
      </c>
      <c r="BC73" s="21"/>
      <c r="BD73" s="19">
        <f t="shared" si="10"/>
        <v>583578</v>
      </c>
      <c r="BE73" s="20"/>
      <c r="BF73" s="22">
        <v>302674</v>
      </c>
      <c r="BG73" s="20"/>
      <c r="BH73" s="21">
        <v>52558</v>
      </c>
      <c r="BI73" s="21">
        <v>275</v>
      </c>
      <c r="BJ73" s="21">
        <v>10057</v>
      </c>
      <c r="BK73" s="21">
        <v>6997</v>
      </c>
      <c r="BL73" s="21">
        <v>295712</v>
      </c>
      <c r="BM73" s="21"/>
      <c r="BN73" s="21"/>
      <c r="BO73" s="21"/>
      <c r="BP73" s="21"/>
      <c r="BQ73" s="21"/>
      <c r="BR73" s="21"/>
      <c r="BS73" s="21">
        <v>32734</v>
      </c>
      <c r="BT73" s="19">
        <f t="shared" si="11"/>
        <v>398333</v>
      </c>
      <c r="BU73" s="20" t="s">
        <v>12</v>
      </c>
      <c r="BV73" s="19">
        <f t="shared" si="15"/>
        <v>3034713</v>
      </c>
      <c r="BW73" s="20" t="s">
        <v>12</v>
      </c>
      <c r="BX73" s="19">
        <f t="shared" si="16"/>
        <v>-304034</v>
      </c>
      <c r="BY73" s="20" t="s">
        <v>12</v>
      </c>
      <c r="BZ73" s="19"/>
      <c r="CA73" s="20" t="s">
        <v>12</v>
      </c>
      <c r="CB73" s="19">
        <f t="shared" si="12"/>
        <v>1471993</v>
      </c>
      <c r="CC73" s="5"/>
      <c r="CD73" s="52">
        <v>635711</v>
      </c>
      <c r="CE73" s="52">
        <v>836283</v>
      </c>
      <c r="CF73" s="6"/>
      <c r="CG73" s="26">
        <v>57</v>
      </c>
      <c r="CH73" s="6" t="s">
        <v>302</v>
      </c>
      <c r="CI73" s="6"/>
      <c r="CJ73" s="6"/>
      <c r="CK73" s="13">
        <f>(+BQ75)</f>
        <v>1751673</v>
      </c>
      <c r="CL73" s="5" t="s">
        <v>12</v>
      </c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3.5" thickBot="1" x14ac:dyDescent="0.25">
      <c r="C74" s="25"/>
      <c r="D74" s="20"/>
      <c r="E74" s="25"/>
      <c r="F74" s="25"/>
      <c r="G74" s="25"/>
      <c r="H74" s="25"/>
      <c r="I74" s="25"/>
      <c r="J74" s="25"/>
      <c r="K74" s="25"/>
      <c r="L74" s="25"/>
      <c r="M74" s="25"/>
      <c r="N74" s="19"/>
      <c r="O74" s="20"/>
      <c r="P74" s="25"/>
      <c r="Q74" s="25"/>
      <c r="R74" s="25"/>
      <c r="S74" s="25"/>
      <c r="T74" s="25"/>
      <c r="U74" s="25"/>
      <c r="V74" s="20"/>
      <c r="W74" s="25"/>
      <c r="X74" s="25"/>
      <c r="Y74" s="25"/>
      <c r="Z74" s="25"/>
      <c r="AA74" s="25"/>
      <c r="AB74" s="25"/>
      <c r="AC74" s="20"/>
      <c r="AD74" s="25"/>
      <c r="AE74" s="20"/>
      <c r="AF74" s="25"/>
      <c r="AG74" s="25"/>
      <c r="AH74" s="25"/>
      <c r="AI74" s="25"/>
      <c r="AJ74" s="19"/>
      <c r="AK74" s="20"/>
      <c r="AL74" s="25"/>
      <c r="AM74" s="25"/>
      <c r="AN74" s="25"/>
      <c r="AO74" s="25"/>
      <c r="AP74" s="25"/>
      <c r="AQ74" s="20"/>
      <c r="AR74" s="25"/>
      <c r="AS74" s="25"/>
      <c r="AT74" s="25"/>
      <c r="AU74" s="25"/>
      <c r="AV74" s="25"/>
      <c r="AW74" s="25"/>
      <c r="AX74" s="25"/>
      <c r="AY74" s="20"/>
      <c r="AZ74" s="25"/>
      <c r="BA74" s="25"/>
      <c r="BB74" s="25"/>
      <c r="BC74" s="25"/>
      <c r="BD74" s="25"/>
      <c r="BE74" s="20"/>
      <c r="BF74" s="25"/>
      <c r="BG74" s="20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0"/>
      <c r="BV74" s="25"/>
      <c r="BW74" s="20" t="s">
        <v>12</v>
      </c>
      <c r="BX74" s="25"/>
      <c r="BY74" s="20" t="s">
        <v>12</v>
      </c>
      <c r="BZ74" s="19"/>
      <c r="CA74" s="20" t="s">
        <v>12</v>
      </c>
      <c r="CB74" s="25"/>
      <c r="CC74" s="5"/>
      <c r="CD74" s="53"/>
      <c r="CE74" s="53"/>
      <c r="CF74" s="6"/>
      <c r="CG74" s="26">
        <v>58</v>
      </c>
      <c r="CH74" s="6" t="s">
        <v>304</v>
      </c>
      <c r="CI74" s="6"/>
      <c r="CJ74" s="6"/>
      <c r="CK74" s="13">
        <f>(+BR75)</f>
        <v>0</v>
      </c>
      <c r="CL74" s="5" t="s">
        <v>12</v>
      </c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3.5" thickTop="1" x14ac:dyDescent="0.2">
      <c r="B75" t="s">
        <v>524</v>
      </c>
      <c r="C75" s="30">
        <f>(SUM(C10:C73))</f>
        <v>46177335.120000005</v>
      </c>
      <c r="D75" s="20"/>
      <c r="E75" s="30">
        <f t="shared" ref="E75:N75" si="17">(SUM(E10:E73))</f>
        <v>63145672.900000006</v>
      </c>
      <c r="F75" s="30">
        <f t="shared" si="17"/>
        <v>519824</v>
      </c>
      <c r="G75" s="30">
        <f t="shared" si="17"/>
        <v>461029.57</v>
      </c>
      <c r="H75" s="30">
        <f t="shared" si="17"/>
        <v>166477</v>
      </c>
      <c r="I75" s="30">
        <f t="shared" si="17"/>
        <v>302571</v>
      </c>
      <c r="J75" s="30">
        <f t="shared" si="17"/>
        <v>80345</v>
      </c>
      <c r="K75" s="30">
        <f t="shared" si="17"/>
        <v>7116150</v>
      </c>
      <c r="L75" s="30">
        <f t="shared" si="17"/>
        <v>8659373</v>
      </c>
      <c r="M75" s="30">
        <f t="shared" si="17"/>
        <v>5699051.8099999996</v>
      </c>
      <c r="N75" s="36">
        <f t="shared" si="17"/>
        <v>86150494.280000001</v>
      </c>
      <c r="O75" s="20"/>
      <c r="P75" s="36">
        <f t="shared" ref="P75:U75" si="18">(SUM(P10:P73))</f>
        <v>53062446.029999994</v>
      </c>
      <c r="Q75" s="36">
        <f t="shared" si="18"/>
        <v>1530087.88</v>
      </c>
      <c r="R75" s="36">
        <f t="shared" si="18"/>
        <v>1947437.11</v>
      </c>
      <c r="S75" s="36">
        <f t="shared" si="18"/>
        <v>677725.12</v>
      </c>
      <c r="T75" s="36">
        <f t="shared" si="18"/>
        <v>744588.01</v>
      </c>
      <c r="U75" s="36">
        <f t="shared" si="18"/>
        <v>57962284.150000006</v>
      </c>
      <c r="V75" s="20" t="s">
        <v>84</v>
      </c>
      <c r="W75" s="36">
        <f t="shared" ref="W75:AB75" si="19">(SUM(W10:W73))</f>
        <v>7117751.5200000005</v>
      </c>
      <c r="X75" s="36">
        <f t="shared" si="19"/>
        <v>1149789</v>
      </c>
      <c r="Y75" s="36">
        <f t="shared" si="19"/>
        <v>1142077</v>
      </c>
      <c r="Z75" s="36">
        <f t="shared" si="19"/>
        <v>2700273</v>
      </c>
      <c r="AA75" s="36">
        <f t="shared" si="19"/>
        <v>1828673.04</v>
      </c>
      <c r="AB75" s="36">
        <f t="shared" si="19"/>
        <v>13938563.559999999</v>
      </c>
      <c r="AC75" s="20" t="s">
        <v>84</v>
      </c>
      <c r="AD75" s="36">
        <f>(SUM(AD10:AD73))</f>
        <v>158051341.99000001</v>
      </c>
      <c r="AE75" s="20"/>
      <c r="AF75" s="36">
        <f>(SUM(AF10:AF73))</f>
        <v>3222835</v>
      </c>
      <c r="AG75" s="36">
        <f>(SUM(AG10:AG73))</f>
        <v>1333690</v>
      </c>
      <c r="AH75" s="36">
        <f>(SUM(AH10:AH73))</f>
        <v>0</v>
      </c>
      <c r="AI75" s="36">
        <f>(SUM(AI10:AI73))</f>
        <v>5478207</v>
      </c>
      <c r="AJ75" s="36">
        <f>(SUM(AJ10:AJ73))</f>
        <v>10034732</v>
      </c>
      <c r="AK75" s="20"/>
      <c r="AL75" s="36">
        <f>(SUM(AL10:AL73))</f>
        <v>26314896.199999999</v>
      </c>
      <c r="AM75" s="36">
        <f>(SUM(AM10:AM73))</f>
        <v>3046090.96</v>
      </c>
      <c r="AN75" s="36">
        <f>(SUM(AN10:AN73))</f>
        <v>315474</v>
      </c>
      <c r="AO75" s="36">
        <f>(SUM(AO10:AO73))</f>
        <v>6199253.6600000001</v>
      </c>
      <c r="AP75" s="36">
        <f>(SUM(AP10:AP73))</f>
        <v>35875714.819999993</v>
      </c>
      <c r="AQ75" s="20" t="s">
        <v>84</v>
      </c>
      <c r="AR75" s="36">
        <f t="shared" ref="AR75:AX75" si="20">(SUM(AR10:AR73))</f>
        <v>16977638.530000001</v>
      </c>
      <c r="AS75" s="36">
        <f t="shared" si="20"/>
        <v>2759386.57</v>
      </c>
      <c r="AT75" s="36">
        <f t="shared" si="20"/>
        <v>2757448.05</v>
      </c>
      <c r="AU75" s="36">
        <f t="shared" si="20"/>
        <v>5158180.8900000006</v>
      </c>
      <c r="AV75" s="36">
        <f t="shared" si="20"/>
        <v>40860</v>
      </c>
      <c r="AW75" s="36">
        <f t="shared" si="20"/>
        <v>20122737.52</v>
      </c>
      <c r="AX75" s="36">
        <f t="shared" si="20"/>
        <v>47816251.559999995</v>
      </c>
      <c r="AY75" s="20"/>
      <c r="AZ75" s="36">
        <f>(SUM(AZ10:AZ73))</f>
        <v>5564285.7000000002</v>
      </c>
      <c r="BA75" s="36">
        <f>(SUM(BA10:BA73))</f>
        <v>1164045.1000000001</v>
      </c>
      <c r="BB75" s="36">
        <f>(SUM(BB10:BB73))</f>
        <v>8713997.6099999994</v>
      </c>
      <c r="BC75" s="36">
        <f>(SUM(BC10:BC73))</f>
        <v>1202043.94</v>
      </c>
      <c r="BD75" s="36">
        <f>(SUM(BD10:BD73))</f>
        <v>16644372.35</v>
      </c>
      <c r="BE75" s="20"/>
      <c r="BF75" s="21">
        <f>(SUM(BF10:BF73))</f>
        <v>19792706.759999998</v>
      </c>
      <c r="BG75" s="20"/>
      <c r="BH75" s="36">
        <f t="shared" ref="BH75:BT75" si="21">(SUM(BH10:BH73))</f>
        <v>6133971</v>
      </c>
      <c r="BI75" s="36">
        <f t="shared" si="21"/>
        <v>44147</v>
      </c>
      <c r="BJ75" s="36">
        <f t="shared" si="21"/>
        <v>51357</v>
      </c>
      <c r="BK75" s="36">
        <f t="shared" si="21"/>
        <v>2933615.9</v>
      </c>
      <c r="BL75" s="36">
        <f t="shared" si="21"/>
        <v>7482978.4699999997</v>
      </c>
      <c r="BM75" s="36">
        <f t="shared" si="21"/>
        <v>0</v>
      </c>
      <c r="BN75" s="36">
        <f t="shared" si="21"/>
        <v>40255.949999999997</v>
      </c>
      <c r="BO75" s="36">
        <f t="shared" si="21"/>
        <v>0</v>
      </c>
      <c r="BP75" s="36">
        <f t="shared" si="21"/>
        <v>299437</v>
      </c>
      <c r="BQ75" s="36">
        <f t="shared" si="21"/>
        <v>1751673</v>
      </c>
      <c r="BR75" s="36">
        <f t="shared" si="21"/>
        <v>0</v>
      </c>
      <c r="BS75" s="36">
        <f t="shared" si="21"/>
        <v>351190.98</v>
      </c>
      <c r="BT75" s="36">
        <f t="shared" si="21"/>
        <v>19088626.299999997</v>
      </c>
      <c r="BU75" s="20" t="s">
        <v>84</v>
      </c>
      <c r="BV75" s="36">
        <f>(SUM(BV10:BV73))</f>
        <v>149252403.79000002</v>
      </c>
      <c r="BW75" s="20" t="s">
        <v>12</v>
      </c>
      <c r="BX75" s="36">
        <f>(SUM(BX10:BX73))</f>
        <v>8798938.1999999993</v>
      </c>
      <c r="BY75" s="20" t="s">
        <v>12</v>
      </c>
      <c r="BZ75" s="6">
        <f>SUM(BZ10:BZ74)</f>
        <v>703268</v>
      </c>
      <c r="CA75" s="20" t="s">
        <v>12</v>
      </c>
      <c r="CB75" s="36">
        <f>(SUM(CB10:CB73))</f>
        <v>55679541.319999993</v>
      </c>
      <c r="CC75" s="5"/>
      <c r="CD75" s="36">
        <f>(SUM(CD10:CD73))</f>
        <v>37669005.740000002</v>
      </c>
      <c r="CE75" s="36">
        <f>(SUM(CE10:CE73))</f>
        <v>14364379.27</v>
      </c>
      <c r="CF75" s="6"/>
      <c r="CG75" s="26">
        <v>59</v>
      </c>
      <c r="CH75" s="6" t="s">
        <v>531</v>
      </c>
      <c r="CI75" s="6"/>
      <c r="CJ75" s="6"/>
      <c r="CK75" s="13">
        <f>+BS75</f>
        <v>351190.98</v>
      </c>
      <c r="CL75" s="5" t="s">
        <v>12</v>
      </c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CA76" s="6"/>
      <c r="CB76" s="6"/>
      <c r="CC76" s="6"/>
      <c r="CD76" s="31"/>
      <c r="CE76" s="31"/>
      <c r="CF76" s="6"/>
      <c r="CG76" s="26"/>
      <c r="CH76" s="6"/>
      <c r="CI76" s="6"/>
      <c r="CJ76" s="6"/>
      <c r="CK76" s="13"/>
      <c r="CL76" s="5" t="s">
        <v>12</v>
      </c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CA77" s="6"/>
      <c r="CB77" s="6"/>
      <c r="CC77" s="6"/>
      <c r="CD77" s="31"/>
      <c r="CE77" s="31"/>
      <c r="CF77" s="6"/>
      <c r="CG77" s="26">
        <v>61</v>
      </c>
      <c r="CH77" s="37" t="s">
        <v>307</v>
      </c>
      <c r="CI77" s="6"/>
      <c r="CJ77" s="6"/>
      <c r="CK77" s="13">
        <f>+BV75</f>
        <v>149252403.79000002</v>
      </c>
      <c r="CL77" s="5" t="s">
        <v>12</v>
      </c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x14ac:dyDescent="0.2">
      <c r="CF78" s="6"/>
      <c r="CG78" s="26"/>
      <c r="CL78" s="5" t="s">
        <v>12</v>
      </c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x14ac:dyDescent="0.2">
      <c r="CF79" s="6"/>
      <c r="CG79" s="26">
        <v>62</v>
      </c>
      <c r="CH79" s="37" t="s">
        <v>310</v>
      </c>
      <c r="CI79" s="6"/>
      <c r="CJ79" s="6"/>
      <c r="CK79" s="13">
        <f>+BX75</f>
        <v>8798938.1999999993</v>
      </c>
      <c r="CL79" s="5" t="s">
        <v>12</v>
      </c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x14ac:dyDescent="0.2">
      <c r="CF80" s="6"/>
      <c r="CG80" s="26"/>
      <c r="CH80" s="6"/>
      <c r="CI80" s="6"/>
      <c r="CJ80" s="6"/>
      <c r="CK80" s="13"/>
      <c r="CL80" s="5" t="s">
        <v>12</v>
      </c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84:100" x14ac:dyDescent="0.2">
      <c r="CF81" s="6"/>
      <c r="CG81" s="28">
        <v>64</v>
      </c>
      <c r="CH81" s="37" t="s">
        <v>313</v>
      </c>
      <c r="CI81" s="6"/>
      <c r="CJ81" s="6"/>
      <c r="CK81" s="13">
        <f>+CB75</f>
        <v>55679541.319999993</v>
      </c>
      <c r="CL81" s="5" t="s">
        <v>12</v>
      </c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84:100" x14ac:dyDescent="0.2">
      <c r="CF82" s="6"/>
      <c r="CG82" s="26"/>
      <c r="CH82" s="6"/>
      <c r="CI82" s="6"/>
      <c r="CJ82" s="6"/>
      <c r="CK82" s="6"/>
      <c r="CL82" s="5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84:100" x14ac:dyDescent="0.2">
      <c r="CF83" s="6"/>
      <c r="CG83" s="26"/>
      <c r="CH83" s="6"/>
      <c r="CI83" s="6"/>
      <c r="CJ83" s="6"/>
      <c r="CK83" s="6"/>
      <c r="CL83" s="5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84:100" x14ac:dyDescent="0.2">
      <c r="CF84" s="6"/>
      <c r="CG84" s="26"/>
      <c r="CH84" s="6"/>
      <c r="CI84" s="6"/>
      <c r="CJ84" s="6"/>
      <c r="CK84" s="24"/>
      <c r="CL84" s="5" t="s">
        <v>12</v>
      </c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84:100" x14ac:dyDescent="0.2">
      <c r="CF85" s="6"/>
      <c r="CG85" s="2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84:100" x14ac:dyDescent="0.2">
      <c r="CF86" s="6"/>
      <c r="CG86" s="2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84:100" x14ac:dyDescent="0.2">
      <c r="CF87" s="6"/>
      <c r="CG87" s="2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84:100" x14ac:dyDescent="0.2">
      <c r="CF88" s="6"/>
      <c r="CG88" s="2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84:100" x14ac:dyDescent="0.2">
      <c r="CF89" s="6"/>
      <c r="CG89" s="2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84:100" x14ac:dyDescent="0.2">
      <c r="CF90" s="6"/>
      <c r="CG90" s="2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84:100" x14ac:dyDescent="0.2">
      <c r="CF91" s="6"/>
      <c r="CG91" s="2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84:100" x14ac:dyDescent="0.2">
      <c r="CF92" s="6"/>
      <c r="CG92" s="2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84:100" x14ac:dyDescent="0.2">
      <c r="CF93" s="6"/>
      <c r="CG93" s="2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84:100" x14ac:dyDescent="0.2">
      <c r="CF94" s="6"/>
      <c r="CG94" s="2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84:100" x14ac:dyDescent="0.2">
      <c r="CF95" s="6"/>
      <c r="CG95" s="2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84:100" x14ac:dyDescent="0.2">
      <c r="CF96" s="6"/>
      <c r="CG96" s="2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84:100" x14ac:dyDescent="0.2">
      <c r="CF97" s="6"/>
      <c r="CG97" s="2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84:100" x14ac:dyDescent="0.2">
      <c r="CF98" s="6"/>
      <c r="CG98" s="2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84:100" x14ac:dyDescent="0.2">
      <c r="CF99" s="6"/>
      <c r="CG99" s="2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84:100" x14ac:dyDescent="0.2">
      <c r="CF100" s="6"/>
      <c r="CG100" s="2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84:100" x14ac:dyDescent="0.2">
      <c r="CF101" s="6"/>
      <c r="CG101" s="2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84:100" x14ac:dyDescent="0.2">
      <c r="CF102" s="6"/>
      <c r="CG102" s="2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84:100" x14ac:dyDescent="0.2">
      <c r="CF103" s="6"/>
      <c r="CG103" s="2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84:100" x14ac:dyDescent="0.2">
      <c r="CF104" s="6"/>
      <c r="CG104" s="2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84:100" x14ac:dyDescent="0.2">
      <c r="CF105" s="6"/>
      <c r="CG105" s="2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84:100" x14ac:dyDescent="0.2">
      <c r="CF106" s="6"/>
      <c r="CG106" s="2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84:100" x14ac:dyDescent="0.2">
      <c r="CF107" s="6"/>
      <c r="CG107" s="2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84:100" x14ac:dyDescent="0.2">
      <c r="CF108" s="6"/>
      <c r="CG108" s="2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84:100" x14ac:dyDescent="0.2">
      <c r="CF109" s="6"/>
      <c r="CG109" s="2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84:100" x14ac:dyDescent="0.2">
      <c r="CF110" s="6"/>
      <c r="CG110" s="2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84:100" x14ac:dyDescent="0.2">
      <c r="CF111" s="6"/>
      <c r="CG111" s="2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84:100" x14ac:dyDescent="0.2">
      <c r="CF112" s="6"/>
      <c r="CG112" s="2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84:100" x14ac:dyDescent="0.2">
      <c r="CF113" s="6"/>
      <c r="CG113" s="2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84:100" x14ac:dyDescent="0.2">
      <c r="CF114" s="6"/>
      <c r="CG114" s="2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84:100" x14ac:dyDescent="0.2">
      <c r="CF115" s="6"/>
      <c r="CG115" s="2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84:100" x14ac:dyDescent="0.2">
      <c r="CF116" s="6"/>
      <c r="CG116" s="2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84:100" x14ac:dyDescent="0.2">
      <c r="CF117" s="6"/>
      <c r="CG117" s="2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84:100" x14ac:dyDescent="0.2">
      <c r="CF118" s="6"/>
      <c r="CG118" s="2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84:100" x14ac:dyDescent="0.2">
      <c r="CF119" s="6"/>
      <c r="CG119" s="2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84:100" x14ac:dyDescent="0.2">
      <c r="CF120" s="6"/>
      <c r="CG120" s="2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84:100" x14ac:dyDescent="0.2">
      <c r="CF121" s="6"/>
      <c r="CG121" s="2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84:100" x14ac:dyDescent="0.2">
      <c r="CF122" s="6"/>
      <c r="CG122" s="2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84:100" x14ac:dyDescent="0.2">
      <c r="CF123" s="6"/>
      <c r="CG123" s="2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84:100" x14ac:dyDescent="0.2">
      <c r="CF124" s="6"/>
      <c r="CG124" s="2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84:100" x14ac:dyDescent="0.2">
      <c r="CF125" s="6"/>
      <c r="CG125" s="2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84:100" x14ac:dyDescent="0.2">
      <c r="CF126" s="6"/>
      <c r="CG126" s="2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84:100" x14ac:dyDescent="0.2">
      <c r="CF127" s="6"/>
      <c r="CG127" s="2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84:100" x14ac:dyDescent="0.2">
      <c r="CF128" s="6"/>
      <c r="CG128" s="2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84:100" x14ac:dyDescent="0.2">
      <c r="CF129" s="6"/>
      <c r="CG129" s="2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84:100" x14ac:dyDescent="0.2">
      <c r="CF130" s="6"/>
      <c r="CG130" s="2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84:100" x14ac:dyDescent="0.2">
      <c r="CF131" s="6"/>
      <c r="CG131" s="2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84:100" x14ac:dyDescent="0.2">
      <c r="CF132" s="6"/>
      <c r="CG132" s="2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84:100" x14ac:dyDescent="0.2">
      <c r="CF133" s="6"/>
      <c r="CG133" s="2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84:100" x14ac:dyDescent="0.2">
      <c r="CF134" s="6"/>
      <c r="CG134" s="2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84:100" x14ac:dyDescent="0.2">
      <c r="CF135" s="6"/>
      <c r="CG135" s="2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84:100" x14ac:dyDescent="0.2">
      <c r="CF136" s="6"/>
      <c r="CG136" s="2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84:100" x14ac:dyDescent="0.2">
      <c r="CF137" s="6"/>
      <c r="CG137" s="2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84:100" x14ac:dyDescent="0.2">
      <c r="CF138" s="6"/>
      <c r="CG138" s="2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84:100" x14ac:dyDescent="0.2">
      <c r="CF139" s="6"/>
      <c r="CG139" s="2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84:100" x14ac:dyDescent="0.2">
      <c r="CF140" s="6"/>
      <c r="CG140" s="2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84:100" x14ac:dyDescent="0.2">
      <c r="CF141" s="6"/>
      <c r="CG141" s="2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84:100" x14ac:dyDescent="0.2">
      <c r="CF142" s="6"/>
      <c r="CG142" s="2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84:100" x14ac:dyDescent="0.2">
      <c r="CF143" s="6"/>
      <c r="CG143" s="2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84:100" x14ac:dyDescent="0.2">
      <c r="CF144" s="6"/>
      <c r="CG144" s="2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84:100" x14ac:dyDescent="0.2">
      <c r="CF145" s="6"/>
      <c r="CG145" s="2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84:100" x14ac:dyDescent="0.2">
      <c r="CF146" s="6"/>
      <c r="CG146" s="2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84:100" x14ac:dyDescent="0.2">
      <c r="CF147" s="6"/>
      <c r="CG147" s="2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84:100" x14ac:dyDescent="0.2">
      <c r="CF148" s="6"/>
      <c r="CG148" s="2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84:100" x14ac:dyDescent="0.2">
      <c r="CF149" s="6"/>
      <c r="CG149" s="2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84:100" x14ac:dyDescent="0.2">
      <c r="CF150" s="6"/>
      <c r="CG150" s="2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84:100" x14ac:dyDescent="0.2">
      <c r="CF151" s="6"/>
      <c r="CG151" s="2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84:100" x14ac:dyDescent="0.2">
      <c r="CF152" s="6"/>
      <c r="CG152" s="2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84:100" x14ac:dyDescent="0.2">
      <c r="CF153" s="6"/>
      <c r="CG153" s="2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84:100" x14ac:dyDescent="0.2">
      <c r="CF154" s="6"/>
      <c r="CG154" s="2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84:100" x14ac:dyDescent="0.2">
      <c r="CF155" s="6"/>
      <c r="CG155" s="2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84:100" x14ac:dyDescent="0.2">
      <c r="CF156" s="6"/>
      <c r="CG156" s="2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84:100" x14ac:dyDescent="0.2">
      <c r="CF157" s="6"/>
      <c r="CG157" s="2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84:100" x14ac:dyDescent="0.2">
      <c r="CF158" s="6"/>
      <c r="CG158" s="2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84:100" x14ac:dyDescent="0.2">
      <c r="CF159" s="6"/>
      <c r="CG159" s="2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84:100" x14ac:dyDescent="0.2">
      <c r="CF160" s="6"/>
      <c r="CG160" s="2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84:100" x14ac:dyDescent="0.2">
      <c r="CF161" s="6"/>
      <c r="CG161" s="2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84:100" x14ac:dyDescent="0.2">
      <c r="CF162" s="6"/>
      <c r="CG162" s="2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84:100" x14ac:dyDescent="0.2">
      <c r="CF163" s="6"/>
      <c r="CG163" s="2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84:100" x14ac:dyDescent="0.2">
      <c r="CF164" s="6"/>
      <c r="CG164" s="2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84:100" x14ac:dyDescent="0.2">
      <c r="CF165" s="6"/>
      <c r="CG165" s="2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84:100" x14ac:dyDescent="0.2">
      <c r="CF166" s="6"/>
      <c r="CG166" s="2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84:100" x14ac:dyDescent="0.2">
      <c r="CF167" s="6"/>
      <c r="CG167" s="2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84:100" x14ac:dyDescent="0.2">
      <c r="CF168" s="6"/>
      <c r="CG168" s="2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84:100" x14ac:dyDescent="0.2">
      <c r="CF169" s="6"/>
      <c r="CG169" s="2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84:100" x14ac:dyDescent="0.2">
      <c r="CF170" s="6"/>
      <c r="CG170" s="2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84:100" x14ac:dyDescent="0.2">
      <c r="CF171" s="6"/>
      <c r="CG171" s="2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84:100" x14ac:dyDescent="0.2">
      <c r="CF172" s="6"/>
      <c r="CG172" s="2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84:100" x14ac:dyDescent="0.2">
      <c r="CF173" s="6"/>
      <c r="CG173" s="2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84:100" x14ac:dyDescent="0.2">
      <c r="CF174" s="6"/>
      <c r="CG174" s="2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84:100" x14ac:dyDescent="0.2">
      <c r="CF175" s="6"/>
      <c r="CG175" s="2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84:100" x14ac:dyDescent="0.2">
      <c r="CF176" s="6"/>
      <c r="CG176" s="2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84:100" x14ac:dyDescent="0.2">
      <c r="CF177" s="6"/>
      <c r="CG177" s="2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84:100" x14ac:dyDescent="0.2">
      <c r="CF178" s="6"/>
      <c r="CG178" s="2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84:100" x14ac:dyDescent="0.2">
      <c r="CF179" s="6"/>
      <c r="CG179" s="2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84:100" x14ac:dyDescent="0.2">
      <c r="CF180" s="6"/>
      <c r="CG180" s="2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84:100" x14ac:dyDescent="0.2">
      <c r="CF181" s="6"/>
      <c r="CG181" s="2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84:100" x14ac:dyDescent="0.2">
      <c r="CF182" s="6"/>
      <c r="CG182" s="2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84:100" x14ac:dyDescent="0.2">
      <c r="CF183" s="6"/>
      <c r="CG183" s="2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84:100" x14ac:dyDescent="0.2">
      <c r="CF184" s="6"/>
      <c r="CG184" s="2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84:100" x14ac:dyDescent="0.2">
      <c r="CF185" s="6"/>
      <c r="CG185" s="2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84:100" x14ac:dyDescent="0.2">
      <c r="CF186" s="6"/>
      <c r="CG186" s="2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84:100" x14ac:dyDescent="0.2">
      <c r="CF187" s="6"/>
      <c r="CG187" s="2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84:100" x14ac:dyDescent="0.2">
      <c r="CF188" s="6"/>
      <c r="CG188" s="2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84:100" x14ac:dyDescent="0.2">
      <c r="CF189" s="6"/>
      <c r="CG189" s="2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84:100" x14ac:dyDescent="0.2">
      <c r="CF190" s="6"/>
      <c r="CG190" s="2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84:100" x14ac:dyDescent="0.2">
      <c r="CF191" s="6"/>
      <c r="CG191" s="2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84:100" x14ac:dyDescent="0.2">
      <c r="CF192" s="6"/>
      <c r="CG192" s="2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84:100" x14ac:dyDescent="0.2">
      <c r="CF193" s="6"/>
      <c r="CG193" s="2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84:100" x14ac:dyDescent="0.2">
      <c r="CF194" s="6"/>
      <c r="CG194" s="2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84:100" x14ac:dyDescent="0.2">
      <c r="CF195" s="6"/>
      <c r="CG195" s="2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84:100" x14ac:dyDescent="0.2">
      <c r="CF196" s="6"/>
      <c r="CG196" s="2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84:100" x14ac:dyDescent="0.2">
      <c r="CF197" s="6"/>
      <c r="CG197" s="2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84:100" x14ac:dyDescent="0.2">
      <c r="CF198" s="6"/>
      <c r="CG198" s="2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84:100" x14ac:dyDescent="0.2">
      <c r="CF199" s="6"/>
      <c r="CG199" s="2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84:100" x14ac:dyDescent="0.2">
      <c r="CG200" s="26"/>
      <c r="CH200" s="6"/>
      <c r="CI200" s="6"/>
      <c r="CJ200" s="6"/>
      <c r="CK200" s="6"/>
    </row>
  </sheetData>
  <phoneticPr fontId="0" type="noConversion"/>
  <printOptions horizontalCentered="1" verticalCentered="1"/>
  <pageMargins left="0.75" right="0.75" top="0.53" bottom="0.51" header="0.5" footer="0.5"/>
  <pageSetup scale="53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83"/>
  <sheetViews>
    <sheetView tabSelected="1" zoomScale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RowHeight="12.75" x14ac:dyDescent="0.2"/>
  <cols>
    <col min="1" max="1" width="18.42578125" customWidth="1"/>
    <col min="2" max="2" width="15.7109375" customWidth="1"/>
    <col min="3" max="3" width="3.7109375" customWidth="1"/>
    <col min="4" max="13" width="15.7109375" customWidth="1"/>
    <col min="14" max="14" width="3.7109375" customWidth="1"/>
    <col min="15" max="20" width="15.7109375" customWidth="1"/>
    <col min="21" max="21" width="3.7109375" customWidth="1"/>
    <col min="22" max="27" width="15.7109375" customWidth="1"/>
    <col min="28" max="28" width="3.7109375" customWidth="1"/>
    <col min="29" max="29" width="15.7109375" customWidth="1"/>
    <col min="30" max="30" width="3.7109375" customWidth="1"/>
    <col min="31" max="35" width="15.7109375" customWidth="1"/>
    <col min="36" max="36" width="3.7109375" customWidth="1"/>
    <col min="37" max="41" width="15.7109375" customWidth="1"/>
    <col min="42" max="42" width="3.7109375" customWidth="1"/>
    <col min="43" max="49" width="15.7109375" customWidth="1"/>
    <col min="50" max="50" width="3.7109375" customWidth="1"/>
    <col min="51" max="55" width="15.7109375" customWidth="1"/>
    <col min="56" max="56" width="3.7109375" customWidth="1"/>
    <col min="57" max="57" width="15.7109375" customWidth="1"/>
    <col min="58" max="58" width="3.7109375" customWidth="1"/>
    <col min="59" max="62" width="15.7109375" customWidth="1"/>
    <col min="63" max="71" width="15.7109375" style="32" customWidth="1"/>
    <col min="72" max="72" width="3.7109375" style="32" customWidth="1"/>
    <col min="73" max="73" width="15.7109375" style="32" customWidth="1"/>
    <col min="74" max="74" width="3.7109375" style="32" customWidth="1"/>
    <col min="75" max="75" width="15.7109375" style="32" customWidth="1"/>
    <col min="76" max="76" width="3.7109375" style="32" customWidth="1"/>
    <col min="77" max="77" width="15.7109375" style="32" customWidth="1"/>
    <col min="78" max="78" width="3.7109375" style="32" customWidth="1"/>
    <col min="79" max="79" width="10" style="32" bestFit="1" customWidth="1"/>
    <col min="80" max="97" width="8.85546875" style="32" customWidth="1"/>
  </cols>
  <sheetData>
    <row r="1" spans="1:99" x14ac:dyDescent="0.2">
      <c r="A1" t="s">
        <v>559</v>
      </c>
      <c r="BX1" s="46"/>
      <c r="BY1" s="47"/>
    </row>
    <row r="3" spans="1:99" x14ac:dyDescent="0.2">
      <c r="D3" t="s">
        <v>2</v>
      </c>
      <c r="V3" t="s">
        <v>3</v>
      </c>
      <c r="AE3" t="s">
        <v>4</v>
      </c>
      <c r="AK3" t="s">
        <v>5</v>
      </c>
      <c r="AQ3" t="s">
        <v>6</v>
      </c>
      <c r="AY3" t="s">
        <v>7</v>
      </c>
      <c r="BE3" t="s">
        <v>8</v>
      </c>
      <c r="BG3" t="s">
        <v>9</v>
      </c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99" x14ac:dyDescent="0.2">
      <c r="B4" s="8">
        <v>1</v>
      </c>
      <c r="C4" s="9"/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9"/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9"/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  <c r="AB4" s="9"/>
      <c r="AC4" s="8">
        <v>24</v>
      </c>
      <c r="AD4" s="9"/>
      <c r="AE4" s="8">
        <v>25</v>
      </c>
      <c r="AF4" s="8">
        <v>26</v>
      </c>
      <c r="AG4" s="8">
        <v>27</v>
      </c>
      <c r="AH4" s="8">
        <v>28</v>
      </c>
      <c r="AI4" s="8">
        <v>29</v>
      </c>
      <c r="AJ4" s="9"/>
      <c r="AK4" s="8">
        <v>30</v>
      </c>
      <c r="AL4" s="8">
        <v>31</v>
      </c>
      <c r="AM4" s="8">
        <v>32</v>
      </c>
      <c r="AN4" s="8">
        <v>33</v>
      </c>
      <c r="AO4" s="8">
        <v>34</v>
      </c>
      <c r="AP4" s="9"/>
      <c r="AQ4" s="8">
        <v>35</v>
      </c>
      <c r="AR4" s="8">
        <v>36</v>
      </c>
      <c r="AS4" s="8">
        <v>37</v>
      </c>
      <c r="AT4" s="8">
        <v>38</v>
      </c>
      <c r="AU4" s="8">
        <v>39</v>
      </c>
      <c r="AV4" s="8">
        <v>40</v>
      </c>
      <c r="AW4" s="8">
        <v>41</v>
      </c>
      <c r="AX4" s="9"/>
      <c r="AY4" s="8">
        <v>42</v>
      </c>
      <c r="AZ4" s="8">
        <v>43</v>
      </c>
      <c r="BA4" s="8">
        <v>44</v>
      </c>
      <c r="BB4" s="10">
        <v>45</v>
      </c>
      <c r="BC4" s="10">
        <v>46</v>
      </c>
      <c r="BD4" s="9"/>
      <c r="BE4" s="8">
        <v>47</v>
      </c>
      <c r="BF4" s="9"/>
      <c r="BG4" s="8">
        <v>48</v>
      </c>
      <c r="BH4" s="8">
        <v>49</v>
      </c>
      <c r="BI4" s="8">
        <v>50</v>
      </c>
      <c r="BJ4" s="8">
        <v>51</v>
      </c>
      <c r="BK4" s="8">
        <v>52</v>
      </c>
      <c r="BL4" s="8">
        <v>53</v>
      </c>
      <c r="BM4" s="8">
        <v>54</v>
      </c>
      <c r="BN4" s="8">
        <v>55</v>
      </c>
      <c r="BO4" s="8">
        <v>56</v>
      </c>
      <c r="BP4" s="8">
        <v>57</v>
      </c>
      <c r="BQ4" s="8">
        <v>58</v>
      </c>
      <c r="BR4" s="8">
        <v>59</v>
      </c>
      <c r="BS4" s="8">
        <v>60</v>
      </c>
      <c r="BT4" s="9" t="s">
        <v>12</v>
      </c>
      <c r="BU4" s="8">
        <v>61</v>
      </c>
      <c r="BV4" s="9" t="s">
        <v>12</v>
      </c>
      <c r="BW4" s="8">
        <v>62</v>
      </c>
      <c r="BX4" s="9" t="s">
        <v>12</v>
      </c>
      <c r="BY4" s="81">
        <v>63</v>
      </c>
      <c r="BZ4" s="9" t="s">
        <v>12</v>
      </c>
      <c r="CA4" s="8">
        <v>63</v>
      </c>
      <c r="CB4" s="5"/>
      <c r="CT4" s="32"/>
      <c r="CU4" s="32"/>
    </row>
    <row r="5" spans="1:99" x14ac:dyDescent="0.2">
      <c r="A5" s="26">
        <f>SUM(CITIES:HIDISTS!B5)</f>
        <v>285</v>
      </c>
      <c r="B5" s="11" t="s">
        <v>13</v>
      </c>
      <c r="C5" s="5"/>
      <c r="D5" s="11" t="s">
        <v>14</v>
      </c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15</v>
      </c>
      <c r="N5" s="5"/>
      <c r="O5" s="51" t="s">
        <v>16</v>
      </c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15</v>
      </c>
      <c r="U5" s="5"/>
      <c r="V5" s="11" t="s">
        <v>17</v>
      </c>
      <c r="W5" s="11" t="s">
        <v>17</v>
      </c>
      <c r="X5" s="11" t="s">
        <v>17</v>
      </c>
      <c r="Y5" s="11" t="s">
        <v>17</v>
      </c>
      <c r="Z5" s="11" t="s">
        <v>17</v>
      </c>
      <c r="AA5" s="11" t="s">
        <v>15</v>
      </c>
      <c r="AB5" s="5"/>
      <c r="AC5" s="11" t="s">
        <v>15</v>
      </c>
      <c r="AD5" s="5"/>
      <c r="AE5" s="11" t="s">
        <v>18</v>
      </c>
      <c r="AF5" s="11" t="s">
        <v>18</v>
      </c>
      <c r="AG5" s="11" t="s">
        <v>18</v>
      </c>
      <c r="AH5" s="11" t="s">
        <v>18</v>
      </c>
      <c r="AI5" s="11" t="s">
        <v>15</v>
      </c>
      <c r="AJ5" s="5"/>
      <c r="AK5" s="11" t="s">
        <v>19</v>
      </c>
      <c r="AL5" s="11" t="s">
        <v>19</v>
      </c>
      <c r="AM5" s="11" t="s">
        <v>19</v>
      </c>
      <c r="AN5" s="11" t="s">
        <v>19</v>
      </c>
      <c r="AO5" s="11" t="s">
        <v>15</v>
      </c>
      <c r="AP5" s="5"/>
      <c r="AQ5" s="11" t="s">
        <v>20</v>
      </c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15</v>
      </c>
      <c r="AX5" s="5"/>
      <c r="AY5" s="11" t="s">
        <v>21</v>
      </c>
      <c r="AZ5" s="11" t="s">
        <v>21</v>
      </c>
      <c r="BA5" s="11" t="s">
        <v>21</v>
      </c>
      <c r="BB5" s="11" t="s">
        <v>21</v>
      </c>
      <c r="BC5" s="11" t="s">
        <v>15</v>
      </c>
      <c r="BD5" s="5"/>
      <c r="BE5" s="11"/>
      <c r="BF5" s="5"/>
      <c r="BG5" s="11" t="s">
        <v>22</v>
      </c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15</v>
      </c>
      <c r="BT5" s="5" t="s">
        <v>12</v>
      </c>
      <c r="BU5" s="11" t="s">
        <v>15</v>
      </c>
      <c r="BV5" s="5" t="s">
        <v>12</v>
      </c>
      <c r="BW5" s="11" t="s">
        <v>23</v>
      </c>
      <c r="BX5" s="5" t="s">
        <v>12</v>
      </c>
      <c r="BY5" s="70" t="s">
        <v>22</v>
      </c>
      <c r="BZ5" s="5" t="s">
        <v>12</v>
      </c>
      <c r="CA5" s="11" t="s">
        <v>24</v>
      </c>
      <c r="CB5" s="5"/>
      <c r="CT5" s="32"/>
      <c r="CU5" s="32"/>
    </row>
    <row r="6" spans="1:99" x14ac:dyDescent="0.2">
      <c r="A6" s="29">
        <f>+A5/(192+33+64)</f>
        <v>0.98615916955017302</v>
      </c>
      <c r="B6" s="7" t="s">
        <v>27</v>
      </c>
      <c r="C6" s="5"/>
      <c r="D6" s="7" t="s">
        <v>28</v>
      </c>
      <c r="E6" s="7"/>
      <c r="F6" s="7" t="s">
        <v>533</v>
      </c>
      <c r="G6" s="7" t="s">
        <v>29</v>
      </c>
      <c r="H6" s="7" t="s">
        <v>30</v>
      </c>
      <c r="I6" s="7" t="s">
        <v>30</v>
      </c>
      <c r="J6" s="7"/>
      <c r="K6" s="7" t="s">
        <v>31</v>
      </c>
      <c r="L6" s="7" t="s">
        <v>32</v>
      </c>
      <c r="M6" s="7"/>
      <c r="N6" s="5"/>
      <c r="O6" s="52" t="s">
        <v>33</v>
      </c>
      <c r="P6" s="7" t="s">
        <v>34</v>
      </c>
      <c r="Q6" s="7"/>
      <c r="R6" s="7"/>
      <c r="S6" s="7" t="s">
        <v>32</v>
      </c>
      <c r="T6" s="7" t="s">
        <v>16</v>
      </c>
      <c r="U6" s="5"/>
      <c r="V6" s="7"/>
      <c r="W6" s="7"/>
      <c r="X6" s="7"/>
      <c r="Y6" s="7"/>
      <c r="Z6" s="7" t="s">
        <v>32</v>
      </c>
      <c r="AA6" s="7"/>
      <c r="AB6" s="5"/>
      <c r="AC6" s="7"/>
      <c r="AD6" s="5"/>
      <c r="AE6" s="7"/>
      <c r="AF6" s="7"/>
      <c r="AG6" s="7"/>
      <c r="AH6" s="7"/>
      <c r="AI6" s="7"/>
      <c r="AJ6" s="5"/>
      <c r="AK6" s="7"/>
      <c r="AL6" s="7"/>
      <c r="AM6" s="7"/>
      <c r="AN6" s="7"/>
      <c r="AO6" s="7"/>
      <c r="AP6" s="5"/>
      <c r="AQ6" s="7" t="s">
        <v>35</v>
      </c>
      <c r="AR6" s="7"/>
      <c r="AS6" s="7"/>
      <c r="AT6" s="7"/>
      <c r="AU6" s="7"/>
      <c r="AV6" s="7"/>
      <c r="AW6" s="7"/>
      <c r="AX6" s="5"/>
      <c r="AY6" s="7"/>
      <c r="AZ6" s="7"/>
      <c r="BA6" s="7"/>
      <c r="BB6" s="7"/>
      <c r="BC6" s="7"/>
      <c r="BD6" s="5"/>
      <c r="BE6" s="7"/>
      <c r="BF6" s="5"/>
      <c r="BG6" s="7" t="s">
        <v>36</v>
      </c>
      <c r="BH6" s="7" t="s">
        <v>36</v>
      </c>
      <c r="BI6" s="7"/>
      <c r="BJ6" s="7" t="s">
        <v>37</v>
      </c>
      <c r="BK6" s="7" t="s">
        <v>37</v>
      </c>
      <c r="BL6" s="7" t="s">
        <v>38</v>
      </c>
      <c r="BM6" s="7" t="s">
        <v>39</v>
      </c>
      <c r="BN6" s="7" t="s">
        <v>40</v>
      </c>
      <c r="BO6" s="7" t="s">
        <v>40</v>
      </c>
      <c r="BP6" s="7" t="s">
        <v>41</v>
      </c>
      <c r="BQ6" s="7" t="s">
        <v>42</v>
      </c>
      <c r="BR6" s="7" t="s">
        <v>32</v>
      </c>
      <c r="BS6" s="7"/>
      <c r="BT6" s="5" t="s">
        <v>12</v>
      </c>
      <c r="BU6" s="7" t="s">
        <v>43</v>
      </c>
      <c r="BV6" s="5" t="s">
        <v>12</v>
      </c>
      <c r="BW6" s="7" t="s">
        <v>44</v>
      </c>
      <c r="BX6" s="5" t="s">
        <v>12</v>
      </c>
      <c r="BY6" s="70" t="s">
        <v>560</v>
      </c>
      <c r="BZ6" s="5" t="s">
        <v>12</v>
      </c>
      <c r="CA6" s="7" t="s">
        <v>45</v>
      </c>
      <c r="CB6" s="5"/>
      <c r="CT6" s="32"/>
      <c r="CU6" s="32"/>
    </row>
    <row r="7" spans="1:99" x14ac:dyDescent="0.2">
      <c r="B7" s="7"/>
      <c r="C7" s="5"/>
      <c r="D7" s="7" t="s">
        <v>51</v>
      </c>
      <c r="E7" s="7" t="s">
        <v>52</v>
      </c>
      <c r="F7" s="7" t="s">
        <v>39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14</v>
      </c>
      <c r="M7" s="7" t="s">
        <v>14</v>
      </c>
      <c r="N7" s="5"/>
      <c r="O7" s="52" t="s">
        <v>58</v>
      </c>
      <c r="P7" s="7" t="s">
        <v>59</v>
      </c>
      <c r="Q7" s="7" t="s">
        <v>51</v>
      </c>
      <c r="R7" s="7" t="s">
        <v>60</v>
      </c>
      <c r="S7" s="7" t="s">
        <v>16</v>
      </c>
      <c r="T7" s="7" t="s">
        <v>61</v>
      </c>
      <c r="U7" s="5"/>
      <c r="V7" s="7" t="s">
        <v>62</v>
      </c>
      <c r="W7" s="7" t="s">
        <v>63</v>
      </c>
      <c r="X7" s="7" t="s">
        <v>64</v>
      </c>
      <c r="Y7" s="7" t="s">
        <v>64</v>
      </c>
      <c r="Z7" s="7" t="s">
        <v>17</v>
      </c>
      <c r="AA7" s="7" t="s">
        <v>17</v>
      </c>
      <c r="AB7" s="5"/>
      <c r="AC7" s="7"/>
      <c r="AD7" s="5"/>
      <c r="AE7" s="7"/>
      <c r="AF7" s="7" t="s">
        <v>65</v>
      </c>
      <c r="AG7" s="7" t="s">
        <v>66</v>
      </c>
      <c r="AH7" s="7"/>
      <c r="AI7" s="7"/>
      <c r="AJ7" s="5"/>
      <c r="AK7" s="7"/>
      <c r="AL7" s="7" t="s">
        <v>65</v>
      </c>
      <c r="AM7" s="7" t="s">
        <v>66</v>
      </c>
      <c r="AN7" s="7"/>
      <c r="AO7" s="7"/>
      <c r="AP7" s="5"/>
      <c r="AQ7" s="7" t="s">
        <v>67</v>
      </c>
      <c r="AR7" s="7"/>
      <c r="AS7" s="7" t="s">
        <v>68</v>
      </c>
      <c r="AT7" s="7" t="s">
        <v>69</v>
      </c>
      <c r="AU7" s="7" t="s">
        <v>66</v>
      </c>
      <c r="AV7" s="7"/>
      <c r="AW7" s="7" t="s">
        <v>70</v>
      </c>
      <c r="AX7" s="5"/>
      <c r="AY7" s="7" t="s">
        <v>71</v>
      </c>
      <c r="AZ7" s="7"/>
      <c r="BA7" s="7"/>
      <c r="BB7" s="7"/>
      <c r="BC7" s="7"/>
      <c r="BD7" s="5"/>
      <c r="BE7" s="7"/>
      <c r="BF7" s="5"/>
      <c r="BG7" s="7" t="s">
        <v>72</v>
      </c>
      <c r="BH7" s="7" t="s">
        <v>72</v>
      </c>
      <c r="BI7" s="7" t="s">
        <v>73</v>
      </c>
      <c r="BJ7" s="7" t="s">
        <v>74</v>
      </c>
      <c r="BK7" s="7"/>
      <c r="BL7" s="7" t="s">
        <v>75</v>
      </c>
      <c r="BM7" s="7" t="s">
        <v>76</v>
      </c>
      <c r="BN7" s="7" t="s">
        <v>75</v>
      </c>
      <c r="BO7" s="7" t="s">
        <v>76</v>
      </c>
      <c r="BP7" s="7" t="s">
        <v>77</v>
      </c>
      <c r="BQ7" s="7" t="s">
        <v>78</v>
      </c>
      <c r="BR7" s="7" t="s">
        <v>532</v>
      </c>
      <c r="BS7" s="7"/>
      <c r="BT7" s="5" t="s">
        <v>12</v>
      </c>
      <c r="BU7" s="7" t="s">
        <v>79</v>
      </c>
      <c r="BV7" s="5" t="s">
        <v>12</v>
      </c>
      <c r="BW7" s="7" t="s">
        <v>80</v>
      </c>
      <c r="BX7" s="5" t="s">
        <v>12</v>
      </c>
      <c r="BY7" s="70" t="s">
        <v>79</v>
      </c>
      <c r="BZ7" s="5" t="s">
        <v>12</v>
      </c>
      <c r="CA7" s="7" t="s">
        <v>27</v>
      </c>
      <c r="CB7" s="5"/>
      <c r="CT7" s="32"/>
      <c r="CU7" s="32"/>
    </row>
    <row r="8" spans="1:99" x14ac:dyDescent="0.2">
      <c r="A8" t="s">
        <v>525</v>
      </c>
      <c r="B8" s="12" t="s">
        <v>84</v>
      </c>
      <c r="C8" s="5"/>
      <c r="D8" s="12" t="s">
        <v>85</v>
      </c>
      <c r="E8" s="12" t="s">
        <v>61</v>
      </c>
      <c r="F8" s="12" t="s">
        <v>61</v>
      </c>
      <c r="G8" s="12" t="s">
        <v>86</v>
      </c>
      <c r="H8" s="12" t="s">
        <v>87</v>
      </c>
      <c r="I8" s="12" t="s">
        <v>88</v>
      </c>
      <c r="J8" s="12" t="s">
        <v>89</v>
      </c>
      <c r="K8" s="12" t="s">
        <v>89</v>
      </c>
      <c r="L8" s="12" t="s">
        <v>23</v>
      </c>
      <c r="M8" s="12" t="s">
        <v>61</v>
      </c>
      <c r="N8" s="5"/>
      <c r="O8" s="53" t="s">
        <v>90</v>
      </c>
      <c r="P8" s="12" t="s">
        <v>51</v>
      </c>
      <c r="Q8" s="12" t="s">
        <v>91</v>
      </c>
      <c r="R8" s="12" t="s">
        <v>92</v>
      </c>
      <c r="S8" s="12" t="s">
        <v>23</v>
      </c>
      <c r="T8" s="54"/>
      <c r="U8" s="5"/>
      <c r="V8" s="12" t="s">
        <v>93</v>
      </c>
      <c r="W8" s="12" t="s">
        <v>94</v>
      </c>
      <c r="X8" s="12" t="s">
        <v>95</v>
      </c>
      <c r="Y8" s="12" t="s">
        <v>96</v>
      </c>
      <c r="Z8" s="12" t="s">
        <v>23</v>
      </c>
      <c r="AA8" s="12" t="s">
        <v>61</v>
      </c>
      <c r="AB8" s="5"/>
      <c r="AC8" s="12" t="s">
        <v>61</v>
      </c>
      <c r="AD8" s="5"/>
      <c r="AE8" s="12" t="s">
        <v>97</v>
      </c>
      <c r="AF8" s="12" t="s">
        <v>98</v>
      </c>
      <c r="AG8" s="12" t="s">
        <v>99</v>
      </c>
      <c r="AH8" s="12" t="s">
        <v>22</v>
      </c>
      <c r="AI8" s="12" t="s">
        <v>18</v>
      </c>
      <c r="AJ8" s="5"/>
      <c r="AK8" s="12" t="s">
        <v>97</v>
      </c>
      <c r="AL8" s="12" t="s">
        <v>98</v>
      </c>
      <c r="AM8" s="12" t="s">
        <v>99</v>
      </c>
      <c r="AN8" s="12" t="s">
        <v>22</v>
      </c>
      <c r="AO8" s="12" t="s">
        <v>100</v>
      </c>
      <c r="AP8" s="5"/>
      <c r="AQ8" s="12" t="s">
        <v>101</v>
      </c>
      <c r="AR8" s="12" t="s">
        <v>102</v>
      </c>
      <c r="AS8" s="12" t="s">
        <v>103</v>
      </c>
      <c r="AT8" s="12" t="s">
        <v>104</v>
      </c>
      <c r="AU8" s="12" t="s">
        <v>99</v>
      </c>
      <c r="AV8" s="12" t="s">
        <v>22</v>
      </c>
      <c r="AW8" s="12" t="s">
        <v>105</v>
      </c>
      <c r="AX8" s="5"/>
      <c r="AY8" s="12" t="s">
        <v>106</v>
      </c>
      <c r="AZ8" s="12" t="s">
        <v>107</v>
      </c>
      <c r="BA8" s="12" t="s">
        <v>105</v>
      </c>
      <c r="BB8" s="12" t="s">
        <v>22</v>
      </c>
      <c r="BC8" s="12" t="s">
        <v>21</v>
      </c>
      <c r="BD8" s="5"/>
      <c r="BE8" s="12" t="s">
        <v>108</v>
      </c>
      <c r="BF8" s="5"/>
      <c r="BG8" s="12" t="s">
        <v>106</v>
      </c>
      <c r="BH8" s="12" t="s">
        <v>109</v>
      </c>
      <c r="BI8" s="12" t="s">
        <v>110</v>
      </c>
      <c r="BJ8" s="12" t="s">
        <v>111</v>
      </c>
      <c r="BK8" s="12" t="s">
        <v>112</v>
      </c>
      <c r="BL8" s="12" t="s">
        <v>113</v>
      </c>
      <c r="BM8" s="12" t="s">
        <v>114</v>
      </c>
      <c r="BN8" s="12" t="s">
        <v>113</v>
      </c>
      <c r="BO8" s="12" t="s">
        <v>114</v>
      </c>
      <c r="BP8" s="12" t="s">
        <v>115</v>
      </c>
      <c r="BQ8" s="12" t="s">
        <v>86</v>
      </c>
      <c r="BR8" s="12"/>
      <c r="BS8" s="12" t="s">
        <v>22</v>
      </c>
      <c r="BT8" s="5" t="s">
        <v>12</v>
      </c>
      <c r="BU8"/>
      <c r="BV8" s="5" t="s">
        <v>12</v>
      </c>
      <c r="BW8" s="12"/>
      <c r="BX8" s="5" t="s">
        <v>12</v>
      </c>
      <c r="BY8" s="34"/>
      <c r="BZ8" s="5" t="s">
        <v>12</v>
      </c>
      <c r="CA8" s="12"/>
      <c r="CB8" s="5"/>
      <c r="CT8" s="32"/>
      <c r="CU8" s="32"/>
    </row>
    <row r="9" spans="1:99" x14ac:dyDescent="0.2">
      <c r="A9" s="71"/>
      <c r="B9" s="16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5"/>
      <c r="O9" s="16"/>
      <c r="P9" s="16"/>
      <c r="Q9" s="16"/>
      <c r="R9" s="16"/>
      <c r="S9" s="16"/>
      <c r="T9" s="16"/>
      <c r="U9" s="15"/>
      <c r="V9" s="16"/>
      <c r="W9" s="16"/>
      <c r="X9" s="16"/>
      <c r="Y9" s="16"/>
      <c r="Z9" s="16"/>
      <c r="AA9" s="16"/>
      <c r="AB9" s="15"/>
      <c r="AC9" s="16"/>
      <c r="AD9" s="15"/>
      <c r="AE9" s="16"/>
      <c r="AF9" s="16"/>
      <c r="AG9" s="16"/>
      <c r="AH9" s="16"/>
      <c r="AI9" s="16"/>
      <c r="AJ9" s="15"/>
      <c r="AK9" s="16"/>
      <c r="AL9" s="16"/>
      <c r="AM9" s="16"/>
      <c r="AN9" s="16"/>
      <c r="AO9" s="16"/>
      <c r="AP9" s="15"/>
      <c r="AQ9" s="16"/>
      <c r="AR9" s="16"/>
      <c r="AS9" s="16"/>
      <c r="AT9" s="16"/>
      <c r="AU9" s="16"/>
      <c r="AV9" s="16"/>
      <c r="AW9" s="16"/>
      <c r="AX9" s="15"/>
      <c r="AY9" s="16"/>
      <c r="AZ9" s="16"/>
      <c r="BA9" s="16"/>
      <c r="BB9" s="16"/>
      <c r="BC9" s="16"/>
      <c r="BD9" s="15"/>
      <c r="BE9" s="17"/>
      <c r="BF9" s="15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5" t="s">
        <v>12</v>
      </c>
      <c r="BU9" s="16"/>
      <c r="BV9" s="15" t="s">
        <v>12</v>
      </c>
      <c r="BW9" s="18"/>
      <c r="BX9" s="5" t="s">
        <v>12</v>
      </c>
      <c r="BY9" s="70"/>
      <c r="BZ9" s="5" t="s">
        <v>12</v>
      </c>
      <c r="CA9" s="17"/>
      <c r="CB9" s="5"/>
      <c r="CT9" s="32"/>
      <c r="CU9" s="32"/>
    </row>
    <row r="10" spans="1:99" x14ac:dyDescent="0.2">
      <c r="A10" t="s">
        <v>526</v>
      </c>
      <c r="B10" s="73">
        <f>+CITIES!C203</f>
        <v>41082216.5</v>
      </c>
      <c r="C10" s="5">
        <f>+CITIES!D203</f>
        <v>0</v>
      </c>
      <c r="D10" s="4">
        <f>+CITIES!E203</f>
        <v>17347114.91</v>
      </c>
      <c r="E10" s="4">
        <f>+CITIES!F203</f>
        <v>131762.68</v>
      </c>
      <c r="F10" s="4">
        <f>+CITIES!G203</f>
        <v>615008.72999999986</v>
      </c>
      <c r="G10" s="4">
        <f>+CITIES!H203</f>
        <v>14819945.049999999</v>
      </c>
      <c r="H10" s="4">
        <f>+CITIES!I203</f>
        <v>1254852</v>
      </c>
      <c r="I10" s="4">
        <f>+CITIES!J203</f>
        <v>1200</v>
      </c>
      <c r="J10" s="4">
        <f>+CITIES!K203</f>
        <v>3639101.4399999999</v>
      </c>
      <c r="K10" s="4">
        <f>+CITIES!L203</f>
        <v>279158.92000000004</v>
      </c>
      <c r="L10" s="4">
        <f>+CITIES!M203</f>
        <v>20605629.319999993</v>
      </c>
      <c r="M10" s="4">
        <f>+CITIES!N203</f>
        <v>58693773.050000004</v>
      </c>
      <c r="N10" s="5">
        <f>+CITIES!O203</f>
        <v>0</v>
      </c>
      <c r="O10" s="4">
        <f>+CITIES!P203</f>
        <v>24713389.419999994</v>
      </c>
      <c r="P10" s="4">
        <f>+CITIES!Q203</f>
        <v>1085646.4600000002</v>
      </c>
      <c r="Q10" s="4">
        <f>+CITIES!R203</f>
        <v>4592868.879999999</v>
      </c>
      <c r="R10" s="4">
        <f>+CITIES!S203</f>
        <v>736025.31</v>
      </c>
      <c r="S10" s="4">
        <f>+CITIES!T203</f>
        <v>4063102.99</v>
      </c>
      <c r="T10" s="4">
        <f>+CITIES!U203</f>
        <v>35191033.059999995</v>
      </c>
      <c r="U10" s="5">
        <f>+CITIES!V203</f>
        <v>0</v>
      </c>
      <c r="V10" s="4">
        <f>+CITIES!W203</f>
        <v>0</v>
      </c>
      <c r="W10" s="4">
        <f>+CITIES!X203</f>
        <v>30444.52</v>
      </c>
      <c r="X10" s="4">
        <f>+CITIES!Y203</f>
        <v>90270</v>
      </c>
      <c r="Y10" s="4">
        <f>+CITIES!Z203</f>
        <v>743027</v>
      </c>
      <c r="Z10" s="4">
        <f>+CITIES!AA203</f>
        <v>2542085.8099999996</v>
      </c>
      <c r="AA10" s="4">
        <f>+CITIES!AB203</f>
        <v>3405827.33</v>
      </c>
      <c r="AB10" s="5">
        <f>+CITIES!AC203</f>
        <v>0</v>
      </c>
      <c r="AC10" s="4">
        <f>+CITIES!AD203</f>
        <v>97290633.439999983</v>
      </c>
      <c r="AD10" s="5">
        <f>+CITIES!AE203</f>
        <v>0</v>
      </c>
      <c r="AE10" s="4">
        <f>+CITIES!AF203</f>
        <v>6247534.6600000001</v>
      </c>
      <c r="AF10" s="4">
        <f>+CITIES!AG203</f>
        <v>1520198.28</v>
      </c>
      <c r="AG10" s="4">
        <f>+CITIES!AH203</f>
        <v>17820</v>
      </c>
      <c r="AH10" s="4">
        <f>+CITIES!AI203</f>
        <v>1686314.0299999998</v>
      </c>
      <c r="AI10" s="4">
        <f>+CITIES!AJ203</f>
        <v>9471866.9700000007</v>
      </c>
      <c r="AJ10" s="5">
        <f>+CITIES!AK203</f>
        <v>0</v>
      </c>
      <c r="AK10" s="4">
        <f>+CITIES!AL203</f>
        <v>16669165.889999999</v>
      </c>
      <c r="AL10" s="4">
        <f>+CITIES!AM203</f>
        <v>3324144.16</v>
      </c>
      <c r="AM10" s="4">
        <f>+CITIES!AN203</f>
        <v>39522</v>
      </c>
      <c r="AN10" s="4">
        <f>+CITIES!AO203</f>
        <v>1521946.28</v>
      </c>
      <c r="AO10" s="4">
        <f>+CITIES!AP203</f>
        <v>21554778.329999998</v>
      </c>
      <c r="AP10" s="5">
        <f>+CITIES!AQ203</f>
        <v>0</v>
      </c>
      <c r="AQ10" s="4">
        <f>+CITIES!AR203</f>
        <v>7963092.7499999991</v>
      </c>
      <c r="AR10" s="4">
        <f>+CITIES!AS203</f>
        <v>2837872.3849999998</v>
      </c>
      <c r="AS10" s="4">
        <f>+CITIES!AT203</f>
        <v>3388490.1799999997</v>
      </c>
      <c r="AT10" s="4">
        <f>+CITIES!AU203</f>
        <v>869787.10999999975</v>
      </c>
      <c r="AU10" s="4">
        <f>+CITIES!AV203</f>
        <v>639.81999999999994</v>
      </c>
      <c r="AV10" s="4">
        <f>+CITIES!AW203</f>
        <v>13591488.42</v>
      </c>
      <c r="AW10" s="4">
        <f>+CITIES!AX203</f>
        <v>28651370.665000007</v>
      </c>
      <c r="AX10" s="5">
        <f>+CITIES!AY203</f>
        <v>0</v>
      </c>
      <c r="AY10" s="4">
        <f>+CITIES!AZ203</f>
        <v>3692605.7800000003</v>
      </c>
      <c r="AZ10" s="4">
        <f>+CITIES!BA203</f>
        <v>1612971.8699999999</v>
      </c>
      <c r="BA10" s="4">
        <f>+CITIES!BB203</f>
        <v>4807351.8199999994</v>
      </c>
      <c r="BB10" s="4">
        <f>+CITIES!BC203</f>
        <v>443880.00999999995</v>
      </c>
      <c r="BC10" s="4">
        <f>+CITIES!BD203</f>
        <v>10556809.479999999</v>
      </c>
      <c r="BD10" s="5">
        <f>+CITIES!BE203</f>
        <v>0</v>
      </c>
      <c r="BE10" s="4">
        <f>+CITIES!BF203</f>
        <v>8402940.1899999976</v>
      </c>
      <c r="BF10" s="5">
        <f>+CITIES!BG203</f>
        <v>0</v>
      </c>
      <c r="BG10" s="4">
        <f>+CITIES!BH203</f>
        <v>1238696</v>
      </c>
      <c r="BH10" s="4">
        <f>+CITIES!BI203</f>
        <v>16442</v>
      </c>
      <c r="BI10" s="4">
        <f>+CITIES!BJ203</f>
        <v>5645801.6389999995</v>
      </c>
      <c r="BJ10" s="4">
        <f>+CITIES!BK203</f>
        <v>948295.52000000014</v>
      </c>
      <c r="BK10" s="4">
        <f>+CITIES!BL203</f>
        <v>3320895.02</v>
      </c>
      <c r="BL10" s="4">
        <f>+CITIES!BM203</f>
        <v>199104.5</v>
      </c>
      <c r="BM10" s="4">
        <f>+CITIES!BN203</f>
        <v>24593.119999999999</v>
      </c>
      <c r="BN10" s="4">
        <f>+CITIES!BO203</f>
        <v>882371</v>
      </c>
      <c r="BO10" s="4">
        <f>+CITIES!BP203</f>
        <v>214398.12</v>
      </c>
      <c r="BP10" s="4">
        <f>+CITIES!BQ203</f>
        <v>1341544.99</v>
      </c>
      <c r="BQ10" s="4">
        <f>+CITIES!BR203</f>
        <v>353537</v>
      </c>
      <c r="BR10" s="4">
        <f>+CITIES!BS203</f>
        <v>2000703.6900000002</v>
      </c>
      <c r="BS10" s="4">
        <f>+CITIES!BT203</f>
        <v>16186382.599000001</v>
      </c>
      <c r="BT10" s="5">
        <f>+CITIES!BU203</f>
        <v>0</v>
      </c>
      <c r="BU10" s="4">
        <f>+CITIES!BV203</f>
        <v>94824148.233999997</v>
      </c>
      <c r="BV10" s="5">
        <f>+CITIES!BW203</f>
        <v>0</v>
      </c>
      <c r="BW10" s="4">
        <f>+CITIES!BX203</f>
        <v>2466485.2060000002</v>
      </c>
      <c r="BX10" s="82"/>
      <c r="BY10" s="4">
        <f>+CITIES!BZ203</f>
        <v>0</v>
      </c>
      <c r="BZ10" s="5">
        <f>+CITIES!CA203</f>
        <v>0</v>
      </c>
      <c r="CA10" s="4">
        <f>+CITIES!CB203</f>
        <v>43475530.575999998</v>
      </c>
      <c r="CB10" s="5">
        <f>+CITIES!CC203</f>
        <v>0</v>
      </c>
      <c r="CT10" s="32"/>
      <c r="CU10" s="32"/>
    </row>
    <row r="11" spans="1:99" x14ac:dyDescent="0.2">
      <c r="A11" t="s">
        <v>527</v>
      </c>
      <c r="B11" s="74">
        <f>+COUNTIES!C44</f>
        <v>37658920.239999995</v>
      </c>
      <c r="C11" s="5">
        <f>+COUNTIES!D44</f>
        <v>0</v>
      </c>
      <c r="D11" s="4">
        <f>+COUNTIES!E44</f>
        <v>16320667.700000003</v>
      </c>
      <c r="E11" s="4">
        <f>+COUNTIES!F44</f>
        <v>270072.19</v>
      </c>
      <c r="F11" s="4">
        <f>+COUNTIES!G44</f>
        <v>291151.27</v>
      </c>
      <c r="G11" s="4">
        <f>+COUNTIES!H44</f>
        <v>4741261.7699999996</v>
      </c>
      <c r="H11" s="4">
        <f>+COUNTIES!I44</f>
        <v>0</v>
      </c>
      <c r="I11" s="4">
        <f>+COUNTIES!J44</f>
        <v>0</v>
      </c>
      <c r="J11" s="4">
        <f>+COUNTIES!K44</f>
        <v>1525</v>
      </c>
      <c r="K11" s="4">
        <f>+COUNTIES!L44</f>
        <v>0</v>
      </c>
      <c r="L11" s="4">
        <f>+COUNTIES!M44</f>
        <v>3485739.92</v>
      </c>
      <c r="M11" s="4">
        <f>+COUNTIES!N44</f>
        <v>25110417.850000001</v>
      </c>
      <c r="N11" s="5">
        <f>+COUNTIES!O44</f>
        <v>0</v>
      </c>
      <c r="O11" s="4">
        <f>+COUNTIES!P44</f>
        <v>39298981.32</v>
      </c>
      <c r="P11" s="4">
        <f>+COUNTIES!Q44</f>
        <v>481251.96</v>
      </c>
      <c r="Q11" s="4">
        <f>+COUNTIES!R44</f>
        <v>504877.50000000006</v>
      </c>
      <c r="R11" s="4">
        <f>+COUNTIES!S44</f>
        <v>313575.40999999997</v>
      </c>
      <c r="S11" s="4">
        <f>+COUNTIES!T44</f>
        <v>951410.8600000001</v>
      </c>
      <c r="T11" s="4">
        <f>+COUNTIES!U44</f>
        <v>41550097.050000004</v>
      </c>
      <c r="U11" s="5" t="str">
        <f>+COUNTIES!V44</f>
        <v xml:space="preserve"> </v>
      </c>
      <c r="V11" s="4">
        <f>+COUNTIES!W44</f>
        <v>15992584.770000003</v>
      </c>
      <c r="W11" s="4">
        <f>+COUNTIES!X44</f>
        <v>35250</v>
      </c>
      <c r="X11" s="4">
        <f>+COUNTIES!Y44</f>
        <v>401341.37000000005</v>
      </c>
      <c r="Y11" s="4">
        <f>+COUNTIES!Z44</f>
        <v>0</v>
      </c>
      <c r="Z11" s="4">
        <f>+COUNTIES!AA44</f>
        <v>5473269.7199999997</v>
      </c>
      <c r="AA11" s="4">
        <f>+COUNTIES!AB44</f>
        <v>21902445.860000003</v>
      </c>
      <c r="AB11" s="5">
        <f>+COUNTIES!AC44</f>
        <v>0</v>
      </c>
      <c r="AC11" s="4">
        <f>+COUNTIES!AD44</f>
        <v>88562960.760000005</v>
      </c>
      <c r="AD11" s="5">
        <f>+COUNTIES!AE44</f>
        <v>0</v>
      </c>
      <c r="AE11" s="4">
        <f>+COUNTIES!AF44</f>
        <v>540501.31999999995</v>
      </c>
      <c r="AF11" s="4">
        <f>+COUNTIES!AG44</f>
        <v>752530.45</v>
      </c>
      <c r="AG11" s="4">
        <f>+COUNTIES!AH44</f>
        <v>0</v>
      </c>
      <c r="AH11" s="4">
        <f>+COUNTIES!AI44</f>
        <v>792664.90999999992</v>
      </c>
      <c r="AI11" s="4">
        <f>+COUNTIES!AJ44</f>
        <v>2085696.68</v>
      </c>
      <c r="AJ11" s="5" t="e">
        <f>+COUNTIES!#REF!</f>
        <v>#REF!</v>
      </c>
      <c r="AK11" s="4">
        <f>+COUNTIES!AL44</f>
        <v>10740758.789999999</v>
      </c>
      <c r="AL11" s="4">
        <f>+COUNTIES!AM44</f>
        <v>2256971.87</v>
      </c>
      <c r="AM11" s="4">
        <f>+COUNTIES!AN44</f>
        <v>121140.34</v>
      </c>
      <c r="AN11" s="4">
        <f>+COUNTIES!AO44</f>
        <v>1801772.0100000002</v>
      </c>
      <c r="AO11" s="4">
        <f>+COUNTIES!AP44</f>
        <v>14920643.010000002</v>
      </c>
      <c r="AP11" s="5" t="e">
        <f>+COUNTIES!#REF!</f>
        <v>#REF!</v>
      </c>
      <c r="AQ11" s="4">
        <f>+COUNTIES!AR44</f>
        <v>9355764.3000000007</v>
      </c>
      <c r="AR11" s="4">
        <f>+COUNTIES!AS44</f>
        <v>2286910.5899999994</v>
      </c>
      <c r="AS11" s="4">
        <f>+COUNTIES!AT44</f>
        <v>5817336.04</v>
      </c>
      <c r="AT11" s="4">
        <f>+COUNTIES!AU44</f>
        <v>6473046.959999999</v>
      </c>
      <c r="AU11" s="4">
        <f>+COUNTIES!AV44</f>
        <v>360171.53</v>
      </c>
      <c r="AV11" s="4">
        <f>+COUNTIES!AW44</f>
        <v>9125788.4500000011</v>
      </c>
      <c r="AW11" s="4">
        <f>+COUNTIES!AX44</f>
        <v>33419017.869999997</v>
      </c>
      <c r="AX11" s="5">
        <f>+COUNTIES!AY44</f>
        <v>0</v>
      </c>
      <c r="AY11" s="4">
        <f>+COUNTIES!AZ44</f>
        <v>4737584.1400000006</v>
      </c>
      <c r="AZ11" s="4">
        <f>+COUNTIES!BA44</f>
        <v>3198133.7199999993</v>
      </c>
      <c r="BA11" s="4">
        <f>+COUNTIES!BB44</f>
        <v>7885627.2400000012</v>
      </c>
      <c r="BB11" s="4">
        <f>+COUNTIES!BC44</f>
        <v>1456446.8199999998</v>
      </c>
      <c r="BC11" s="4">
        <f>+COUNTIES!BD44</f>
        <v>17277791.920000002</v>
      </c>
      <c r="BD11" s="5">
        <f>+COUNTIES!BE44</f>
        <v>0</v>
      </c>
      <c r="BE11" s="4">
        <f>+COUNTIES!BF44</f>
        <v>7189782.2799999984</v>
      </c>
      <c r="BF11" s="5">
        <f>+COUNTIES!BG44</f>
        <v>0</v>
      </c>
      <c r="BG11" s="4">
        <f>+COUNTIES!BH44</f>
        <v>421736</v>
      </c>
      <c r="BH11" s="4">
        <f>+COUNTIES!BI44</f>
        <v>108126.95999999999</v>
      </c>
      <c r="BI11" s="4">
        <f>+COUNTIES!BJ44</f>
        <v>26935.040000000001</v>
      </c>
      <c r="BJ11" s="4">
        <f>+COUNTIES!BK44</f>
        <v>137067.10999999999</v>
      </c>
      <c r="BK11" s="4">
        <f>+COUNTIES!BL44</f>
        <v>1468642.4200000002</v>
      </c>
      <c r="BL11" s="4">
        <f>+COUNTIES!BM44</f>
        <v>0</v>
      </c>
      <c r="BM11" s="4">
        <f>+COUNTIES!BN44</f>
        <v>0</v>
      </c>
      <c r="BN11" s="4">
        <f>+COUNTIES!BO44</f>
        <v>0</v>
      </c>
      <c r="BO11" s="4">
        <f>+COUNTIES!BP44</f>
        <v>0</v>
      </c>
      <c r="BP11" s="4">
        <f>+COUNTIES!BQ44</f>
        <v>2201405.7799999998</v>
      </c>
      <c r="BQ11" s="4">
        <f>+COUNTIES!BR44</f>
        <v>439761</v>
      </c>
      <c r="BR11" s="4">
        <f>+COUNTIES!BS44</f>
        <v>1218566.48</v>
      </c>
      <c r="BS11" s="4">
        <f>+COUNTIES!BT44</f>
        <v>6022240.7899999982</v>
      </c>
      <c r="BT11" s="5" t="str">
        <f>+COUNTIES!BU44</f>
        <v xml:space="preserve"> </v>
      </c>
      <c r="BU11" s="4">
        <f>+COUNTIES!BV44</f>
        <v>80915172.549999997</v>
      </c>
      <c r="BV11" s="5" t="str">
        <f>+COUNTIES!BW44</f>
        <v>^|</v>
      </c>
      <c r="BW11" s="4">
        <f>+COUNTIES!BX44</f>
        <v>7647788.2100000009</v>
      </c>
      <c r="BX11" s="82"/>
      <c r="BY11" s="4">
        <f>+COUNTIES!BZ44</f>
        <v>-136207.48000000001</v>
      </c>
      <c r="BZ11" s="5" t="str">
        <f>+COUNTIES!CA44</f>
        <v>^|</v>
      </c>
      <c r="CA11" s="4">
        <f>+COUNTIES!CB44</f>
        <v>45170500.970000006</v>
      </c>
      <c r="CB11" s="5">
        <f>+COUNTIES!CC44</f>
        <v>0</v>
      </c>
      <c r="CT11" s="32"/>
      <c r="CU11" s="32"/>
    </row>
    <row r="12" spans="1:99" x14ac:dyDescent="0.2">
      <c r="A12" t="s">
        <v>528</v>
      </c>
      <c r="B12" s="75">
        <f>+HIDISTS!C75</f>
        <v>46177335.120000005</v>
      </c>
      <c r="C12" s="50">
        <f>+HIDISTS!D75</f>
        <v>0</v>
      </c>
      <c r="D12" s="33">
        <f>+HIDISTS!E75</f>
        <v>63145672.900000006</v>
      </c>
      <c r="E12" s="33">
        <f>+HIDISTS!F75</f>
        <v>519824</v>
      </c>
      <c r="F12" s="33">
        <f>+HIDISTS!G75</f>
        <v>461029.57</v>
      </c>
      <c r="G12" s="33">
        <f>+HIDISTS!H75</f>
        <v>166477</v>
      </c>
      <c r="H12" s="33">
        <f>+HIDISTS!I75</f>
        <v>302571</v>
      </c>
      <c r="I12" s="33">
        <f>+HIDISTS!J75</f>
        <v>80345</v>
      </c>
      <c r="J12" s="33">
        <f>+HIDISTS!K75</f>
        <v>7116150</v>
      </c>
      <c r="K12" s="33">
        <f>+HIDISTS!L75</f>
        <v>8659373</v>
      </c>
      <c r="L12" s="33">
        <f>+HIDISTS!M75</f>
        <v>5699051.8099999996</v>
      </c>
      <c r="M12" s="33">
        <f>+HIDISTS!N75</f>
        <v>86150494.280000001</v>
      </c>
      <c r="N12" s="50">
        <f>+HIDISTS!O75</f>
        <v>0</v>
      </c>
      <c r="O12" s="33">
        <f>+HIDISTS!P75</f>
        <v>53062446.029999994</v>
      </c>
      <c r="P12" s="33">
        <f>+HIDISTS!Q75</f>
        <v>1530087.88</v>
      </c>
      <c r="Q12" s="33">
        <f>+HIDISTS!R75</f>
        <v>1947437.11</v>
      </c>
      <c r="R12" s="33">
        <f>+HIDISTS!S75</f>
        <v>677725.12</v>
      </c>
      <c r="S12" s="33">
        <f>+HIDISTS!T75</f>
        <v>744588.01</v>
      </c>
      <c r="T12" s="33">
        <f>+HIDISTS!U75</f>
        <v>57962284.150000006</v>
      </c>
      <c r="U12" s="50" t="str">
        <f>+HIDISTS!V75</f>
        <v xml:space="preserve"> </v>
      </c>
      <c r="V12" s="33">
        <f>+HIDISTS!W75</f>
        <v>7117751.5200000005</v>
      </c>
      <c r="W12" s="33">
        <f>+HIDISTS!X75</f>
        <v>1149789</v>
      </c>
      <c r="X12" s="33">
        <f>+HIDISTS!Y75</f>
        <v>1142077</v>
      </c>
      <c r="Y12" s="33">
        <f>+HIDISTS!Z75</f>
        <v>2700273</v>
      </c>
      <c r="Z12" s="33">
        <f>+HIDISTS!AA75</f>
        <v>1828673.04</v>
      </c>
      <c r="AA12" s="33">
        <f>+HIDISTS!AB75</f>
        <v>13938563.559999999</v>
      </c>
      <c r="AB12" s="50" t="str">
        <f>+HIDISTS!AC75</f>
        <v xml:space="preserve"> </v>
      </c>
      <c r="AC12" s="33">
        <f>+HIDISTS!AD75</f>
        <v>158051341.99000001</v>
      </c>
      <c r="AD12" s="50">
        <f>+HIDISTS!AE75</f>
        <v>0</v>
      </c>
      <c r="AE12" s="33">
        <f>+HIDISTS!AF75</f>
        <v>3222835</v>
      </c>
      <c r="AF12" s="33">
        <f>+HIDISTS!AG75</f>
        <v>1333690</v>
      </c>
      <c r="AG12" s="33">
        <f>+HIDISTS!AH75</f>
        <v>0</v>
      </c>
      <c r="AH12" s="33">
        <f>+HIDISTS!AI75</f>
        <v>5478207</v>
      </c>
      <c r="AI12" s="33">
        <f>+HIDISTS!AJ75</f>
        <v>10034732</v>
      </c>
      <c r="AJ12" s="50">
        <f>+HIDISTS!AK75</f>
        <v>0</v>
      </c>
      <c r="AK12" s="33">
        <f>+HIDISTS!AL75</f>
        <v>26314896.199999999</v>
      </c>
      <c r="AL12" s="33">
        <f>+HIDISTS!AM75</f>
        <v>3046090.96</v>
      </c>
      <c r="AM12" s="33">
        <f>+HIDISTS!AN75</f>
        <v>315474</v>
      </c>
      <c r="AN12" s="33">
        <f>+HIDISTS!AO75</f>
        <v>6199253.6600000001</v>
      </c>
      <c r="AO12" s="33">
        <f>+HIDISTS!AP75</f>
        <v>35875714.819999993</v>
      </c>
      <c r="AP12" s="50" t="str">
        <f>+HIDISTS!AQ75</f>
        <v xml:space="preserve"> </v>
      </c>
      <c r="AQ12" s="33">
        <f>+HIDISTS!AR75</f>
        <v>16977638.530000001</v>
      </c>
      <c r="AR12" s="33">
        <f>+HIDISTS!AS75</f>
        <v>2759386.57</v>
      </c>
      <c r="AS12" s="33">
        <f>+HIDISTS!AT75</f>
        <v>2757448.05</v>
      </c>
      <c r="AT12" s="33">
        <f>+HIDISTS!AU75</f>
        <v>5158180.8900000006</v>
      </c>
      <c r="AU12" s="33">
        <f>+HIDISTS!AV75</f>
        <v>40860</v>
      </c>
      <c r="AV12" s="33">
        <f>+HIDISTS!AW75</f>
        <v>20122737.52</v>
      </c>
      <c r="AW12" s="33">
        <f>+HIDISTS!AX75</f>
        <v>47816251.559999995</v>
      </c>
      <c r="AX12" s="50">
        <f>+HIDISTS!AY75</f>
        <v>0</v>
      </c>
      <c r="AY12" s="33">
        <f>+HIDISTS!AZ75</f>
        <v>5564285.7000000002</v>
      </c>
      <c r="AZ12" s="33">
        <f>+HIDISTS!BA75</f>
        <v>1164045.1000000001</v>
      </c>
      <c r="BA12" s="33">
        <f>+HIDISTS!BB75</f>
        <v>8713997.6099999994</v>
      </c>
      <c r="BB12" s="33">
        <f>+HIDISTS!BC75</f>
        <v>1202043.94</v>
      </c>
      <c r="BC12" s="33">
        <f>+HIDISTS!BD75</f>
        <v>16644372.35</v>
      </c>
      <c r="BD12" s="50">
        <f>+HIDISTS!BE75</f>
        <v>0</v>
      </c>
      <c r="BE12" s="33">
        <f>+HIDISTS!BF75</f>
        <v>19792706.759999998</v>
      </c>
      <c r="BF12" s="50">
        <f>+HIDISTS!BG75</f>
        <v>0</v>
      </c>
      <c r="BG12" s="33">
        <f>+HIDISTS!BH75</f>
        <v>6133971</v>
      </c>
      <c r="BH12" s="33">
        <f>+HIDISTS!BI75</f>
        <v>44147</v>
      </c>
      <c r="BI12" s="33">
        <f>+HIDISTS!BJ75</f>
        <v>51357</v>
      </c>
      <c r="BJ12" s="33">
        <f>+HIDISTS!BK75</f>
        <v>2933615.9</v>
      </c>
      <c r="BK12" s="33">
        <f>+HIDISTS!BL75</f>
        <v>7482978.4699999997</v>
      </c>
      <c r="BL12" s="33">
        <f>+HIDISTS!BM75</f>
        <v>0</v>
      </c>
      <c r="BM12" s="33">
        <f>+HIDISTS!BN75</f>
        <v>40255.949999999997</v>
      </c>
      <c r="BN12" s="33">
        <f>+HIDISTS!BO75</f>
        <v>0</v>
      </c>
      <c r="BO12" s="33">
        <f>+HIDISTS!BP75</f>
        <v>299437</v>
      </c>
      <c r="BP12" s="33">
        <f>+HIDISTS!BQ75</f>
        <v>1751673</v>
      </c>
      <c r="BQ12" s="33">
        <f>+HIDISTS!BR75</f>
        <v>0</v>
      </c>
      <c r="BR12" s="33">
        <f>+HIDISTS!BS75</f>
        <v>351190.98</v>
      </c>
      <c r="BS12" s="33">
        <f>+HIDISTS!BT75</f>
        <v>19088626.299999997</v>
      </c>
      <c r="BT12" s="50" t="str">
        <f>+HIDISTS!BU75</f>
        <v xml:space="preserve"> </v>
      </c>
      <c r="BU12" s="33">
        <f>+HIDISTS!BV75</f>
        <v>149252403.79000002</v>
      </c>
      <c r="BV12" s="50" t="str">
        <f>+HIDISTS!BW75</f>
        <v>^|</v>
      </c>
      <c r="BW12" s="33">
        <f>+HIDISTS!BX75</f>
        <v>8798938.1999999993</v>
      </c>
      <c r="BX12" s="83"/>
      <c r="BY12" s="33">
        <f>+HIDISTS!BZ75</f>
        <v>703268</v>
      </c>
      <c r="BZ12" s="50" t="str">
        <f>+HIDISTS!CA75</f>
        <v>^|</v>
      </c>
      <c r="CA12" s="33">
        <f>+HIDISTS!CB75</f>
        <v>55679541.319999993</v>
      </c>
      <c r="CB12" s="50">
        <f>+HIDISTS!CC75</f>
        <v>0</v>
      </c>
      <c r="CT12" s="32"/>
      <c r="CU12" s="32"/>
    </row>
    <row r="13" spans="1:99" x14ac:dyDescent="0.2">
      <c r="B13" s="43"/>
      <c r="C13" s="1"/>
      <c r="F13" s="43"/>
      <c r="G13" s="43"/>
      <c r="M13" s="43"/>
      <c r="N13" s="1"/>
      <c r="O13" s="43"/>
      <c r="P13" s="43"/>
      <c r="T13" s="43"/>
      <c r="U13" s="1"/>
      <c r="V13" s="43"/>
      <c r="Y13" s="43"/>
      <c r="AA13" s="43"/>
      <c r="AB13" s="1"/>
      <c r="AC13" s="43"/>
      <c r="AD13" s="1"/>
      <c r="AE13" s="43"/>
      <c r="AG13" s="43"/>
      <c r="AJ13" s="1"/>
      <c r="AM13" s="43"/>
      <c r="AN13" s="43"/>
      <c r="AO13" s="43"/>
      <c r="AP13" s="1"/>
      <c r="AQ13" s="43"/>
      <c r="AW13" s="43"/>
      <c r="AX13" s="1"/>
      <c r="BD13" s="1"/>
      <c r="BF13" s="1"/>
      <c r="BH13" s="43"/>
      <c r="BJ13" s="43"/>
      <c r="BT13" s="59"/>
      <c r="BV13" s="59"/>
      <c r="BX13" s="59"/>
      <c r="BY13" s="45"/>
      <c r="BZ13" s="59"/>
      <c r="CA13" s="45"/>
      <c r="CB13" s="59"/>
    </row>
    <row r="14" spans="1:99" x14ac:dyDescent="0.2">
      <c r="A14" t="s">
        <v>15</v>
      </c>
      <c r="B14" s="60">
        <f>SUM(B10:B13)</f>
        <v>124918471.86</v>
      </c>
      <c r="C14" s="61">
        <f t="shared" ref="C14:P14" si="0">SUM(C10:C13)</f>
        <v>0</v>
      </c>
      <c r="D14" s="60">
        <f t="shared" si="0"/>
        <v>96813455.510000005</v>
      </c>
      <c r="E14" s="60">
        <f t="shared" si="0"/>
        <v>921658.87</v>
      </c>
      <c r="F14" s="60">
        <f t="shared" si="0"/>
        <v>1367189.5699999998</v>
      </c>
      <c r="G14" s="60">
        <f t="shared" si="0"/>
        <v>19727683.82</v>
      </c>
      <c r="H14" s="60">
        <f t="shared" si="0"/>
        <v>1557423</v>
      </c>
      <c r="I14" s="60">
        <f t="shared" si="0"/>
        <v>81545</v>
      </c>
      <c r="J14" s="60">
        <f t="shared" si="0"/>
        <v>10756776.439999999</v>
      </c>
      <c r="K14" s="60">
        <f t="shared" si="0"/>
        <v>8938531.9199999999</v>
      </c>
      <c r="L14" s="60">
        <f t="shared" si="0"/>
        <v>29790421.049999993</v>
      </c>
      <c r="M14" s="60">
        <f t="shared" si="0"/>
        <v>169954685.18000001</v>
      </c>
      <c r="N14" s="61">
        <f t="shared" si="0"/>
        <v>0</v>
      </c>
      <c r="O14" s="60">
        <f t="shared" si="0"/>
        <v>117074816.76999998</v>
      </c>
      <c r="P14" s="60">
        <f t="shared" si="0"/>
        <v>3096986.3</v>
      </c>
      <c r="Q14" s="60">
        <f t="shared" ref="Q14:AD14" si="1">SUM(Q10:Q13)</f>
        <v>7045183.4899999993</v>
      </c>
      <c r="R14" s="60">
        <f t="shared" si="1"/>
        <v>1727325.8399999999</v>
      </c>
      <c r="S14" s="60">
        <f t="shared" si="1"/>
        <v>5759101.8600000003</v>
      </c>
      <c r="T14" s="60">
        <f t="shared" si="1"/>
        <v>134703414.25999999</v>
      </c>
      <c r="U14" s="61">
        <f t="shared" si="1"/>
        <v>0</v>
      </c>
      <c r="V14" s="60">
        <f t="shared" si="1"/>
        <v>23110336.290000003</v>
      </c>
      <c r="W14" s="60">
        <f t="shared" si="1"/>
        <v>1215483.52</v>
      </c>
      <c r="X14" s="60">
        <f t="shared" si="1"/>
        <v>1633688.37</v>
      </c>
      <c r="Y14" s="60">
        <f t="shared" si="1"/>
        <v>3443300</v>
      </c>
      <c r="Z14" s="60">
        <f t="shared" si="1"/>
        <v>9844028.5700000003</v>
      </c>
      <c r="AA14" s="60">
        <f t="shared" si="1"/>
        <v>39246836.75</v>
      </c>
      <c r="AB14" s="61">
        <f t="shared" si="1"/>
        <v>0</v>
      </c>
      <c r="AC14" s="60">
        <f t="shared" si="1"/>
        <v>343904936.19</v>
      </c>
      <c r="AD14" s="61">
        <f t="shared" si="1"/>
        <v>0</v>
      </c>
      <c r="AE14" s="60">
        <f t="shared" ref="AE14:AP14" si="2">SUM(AE10:AE13)</f>
        <v>10010870.98</v>
      </c>
      <c r="AF14" s="60">
        <f t="shared" si="2"/>
        <v>3606418.73</v>
      </c>
      <c r="AG14" s="60">
        <f t="shared" si="2"/>
        <v>17820</v>
      </c>
      <c r="AH14" s="60">
        <f t="shared" si="2"/>
        <v>7957185.9399999995</v>
      </c>
      <c r="AI14" s="60">
        <f t="shared" si="2"/>
        <v>21592295.649999999</v>
      </c>
      <c r="AJ14" s="61" t="e">
        <f t="shared" si="2"/>
        <v>#REF!</v>
      </c>
      <c r="AK14" s="60">
        <f t="shared" si="2"/>
        <v>53724820.879999995</v>
      </c>
      <c r="AL14" s="60">
        <f t="shared" si="2"/>
        <v>8627206.9900000002</v>
      </c>
      <c r="AM14" s="60">
        <f t="shared" si="2"/>
        <v>476136.33999999997</v>
      </c>
      <c r="AN14" s="60">
        <f t="shared" si="2"/>
        <v>9522971.9499999993</v>
      </c>
      <c r="AO14" s="60">
        <f t="shared" ref="AO14:AX14" si="3">SUM(AO10:AO13)</f>
        <v>72351136.159999996</v>
      </c>
      <c r="AP14" s="61" t="e">
        <f t="shared" si="2"/>
        <v>#REF!</v>
      </c>
      <c r="AQ14" s="60">
        <f t="shared" si="3"/>
        <v>34296495.579999998</v>
      </c>
      <c r="AR14" s="60">
        <f t="shared" si="3"/>
        <v>7884169.5449999999</v>
      </c>
      <c r="AS14" s="60">
        <f t="shared" si="3"/>
        <v>11963274.27</v>
      </c>
      <c r="AT14" s="60">
        <f t="shared" si="3"/>
        <v>12501014.959999999</v>
      </c>
      <c r="AU14" s="60">
        <f t="shared" si="3"/>
        <v>401671.35000000003</v>
      </c>
      <c r="AV14" s="60">
        <f t="shared" si="3"/>
        <v>42840014.390000001</v>
      </c>
      <c r="AW14" s="60">
        <f t="shared" si="3"/>
        <v>109886640.095</v>
      </c>
      <c r="AX14" s="61">
        <f t="shared" si="3"/>
        <v>0</v>
      </c>
      <c r="AY14" s="60">
        <f t="shared" ref="AY14:BN14" si="4">SUM(AY10:AY13)</f>
        <v>13994475.620000001</v>
      </c>
      <c r="AZ14" s="60">
        <f t="shared" si="4"/>
        <v>5975150.6899999995</v>
      </c>
      <c r="BA14" s="60">
        <f t="shared" si="4"/>
        <v>21406976.670000002</v>
      </c>
      <c r="BB14" s="60">
        <f t="shared" si="4"/>
        <v>3102370.7699999996</v>
      </c>
      <c r="BC14" s="60">
        <f t="shared" si="4"/>
        <v>44478973.75</v>
      </c>
      <c r="BD14" s="61">
        <f t="shared" si="4"/>
        <v>0</v>
      </c>
      <c r="BE14" s="60">
        <f t="shared" si="4"/>
        <v>35385429.229999989</v>
      </c>
      <c r="BF14" s="61">
        <f t="shared" si="4"/>
        <v>0</v>
      </c>
      <c r="BG14" s="60">
        <f t="shared" si="4"/>
        <v>7794403</v>
      </c>
      <c r="BH14" s="60">
        <f t="shared" si="4"/>
        <v>168715.96</v>
      </c>
      <c r="BI14" s="60">
        <f t="shared" si="4"/>
        <v>5724093.6789999995</v>
      </c>
      <c r="BJ14" s="60">
        <f t="shared" si="4"/>
        <v>4018978.5300000003</v>
      </c>
      <c r="BK14" s="60">
        <f t="shared" si="4"/>
        <v>12272515.91</v>
      </c>
      <c r="BL14" s="60">
        <f t="shared" si="4"/>
        <v>199104.5</v>
      </c>
      <c r="BM14" s="60">
        <f t="shared" si="4"/>
        <v>64849.069999999992</v>
      </c>
      <c r="BN14" s="60">
        <f t="shared" si="4"/>
        <v>882371</v>
      </c>
      <c r="BO14" s="60">
        <f t="shared" ref="BO14:BZ14" si="5">SUM(BO10:BO13)</f>
        <v>513835.12</v>
      </c>
      <c r="BP14" s="60">
        <f t="shared" si="5"/>
        <v>5294623.7699999996</v>
      </c>
      <c r="BQ14" s="60">
        <f t="shared" si="5"/>
        <v>793298</v>
      </c>
      <c r="BR14" s="60">
        <f t="shared" si="5"/>
        <v>3570461.15</v>
      </c>
      <c r="BS14" s="60">
        <f t="shared" si="5"/>
        <v>41297249.688999996</v>
      </c>
      <c r="BT14" s="61">
        <f t="shared" si="5"/>
        <v>0</v>
      </c>
      <c r="BU14" s="60">
        <f t="shared" si="5"/>
        <v>324991724.574</v>
      </c>
      <c r="BV14" s="61">
        <f t="shared" si="5"/>
        <v>0</v>
      </c>
      <c r="BW14" s="60">
        <f t="shared" si="5"/>
        <v>18913211.616</v>
      </c>
      <c r="BX14" s="61">
        <f t="shared" si="5"/>
        <v>0</v>
      </c>
      <c r="BY14" s="60">
        <f t="shared" si="5"/>
        <v>567060.52</v>
      </c>
      <c r="BZ14" s="61">
        <f t="shared" si="5"/>
        <v>0</v>
      </c>
      <c r="CA14" s="60">
        <f>SUM(CA10:CA13)</f>
        <v>144325572.866</v>
      </c>
      <c r="CB14" s="61">
        <f>SUM(CB10:CB13)</f>
        <v>0</v>
      </c>
    </row>
    <row r="15" spans="1:99" x14ac:dyDescent="0.2">
      <c r="BF15" s="43"/>
      <c r="BG15" s="43"/>
      <c r="BY15" s="45"/>
    </row>
    <row r="16" spans="1:99" x14ac:dyDescent="0.2">
      <c r="BU16" s="45"/>
      <c r="BY16" s="45"/>
    </row>
    <row r="17" spans="49:77" x14ac:dyDescent="0.2">
      <c r="AW17" s="6"/>
      <c r="BY17" s="45"/>
    </row>
    <row r="18" spans="49:77" x14ac:dyDescent="0.2">
      <c r="BY18" s="45"/>
    </row>
    <row r="19" spans="49:77" x14ac:dyDescent="0.2">
      <c r="BY19" s="45"/>
    </row>
    <row r="20" spans="49:77" x14ac:dyDescent="0.2">
      <c r="BY20" s="45"/>
    </row>
    <row r="21" spans="49:77" x14ac:dyDescent="0.2">
      <c r="BY21" s="45"/>
    </row>
    <row r="22" spans="49:77" x14ac:dyDescent="0.2">
      <c r="BY22" s="45"/>
    </row>
    <row r="23" spans="49:77" x14ac:dyDescent="0.2">
      <c r="BY23" s="45"/>
    </row>
    <row r="24" spans="49:77" x14ac:dyDescent="0.2">
      <c r="BY24" s="45"/>
    </row>
    <row r="26" spans="49:77" x14ac:dyDescent="0.2">
      <c r="BY26" s="45"/>
    </row>
    <row r="27" spans="49:77" x14ac:dyDescent="0.2">
      <c r="BY27" s="45"/>
    </row>
    <row r="28" spans="49:77" x14ac:dyDescent="0.2">
      <c r="BY28" s="45"/>
    </row>
    <row r="29" spans="49:77" x14ac:dyDescent="0.2">
      <c r="BY29" s="45"/>
    </row>
    <row r="30" spans="49:77" x14ac:dyDescent="0.2">
      <c r="BY30" s="45"/>
    </row>
    <row r="31" spans="49:77" x14ac:dyDescent="0.2">
      <c r="BY31" s="45"/>
    </row>
    <row r="32" spans="49:77" x14ac:dyDescent="0.2">
      <c r="BY32" s="45"/>
    </row>
    <row r="34" spans="77:77" x14ac:dyDescent="0.2">
      <c r="BY34" s="45"/>
    </row>
    <row r="35" spans="77:77" x14ac:dyDescent="0.2">
      <c r="BY35" s="45"/>
    </row>
    <row r="36" spans="77:77" x14ac:dyDescent="0.2">
      <c r="BY36" s="45"/>
    </row>
    <row r="37" spans="77:77" x14ac:dyDescent="0.2">
      <c r="BY37" s="45"/>
    </row>
    <row r="38" spans="77:77" x14ac:dyDescent="0.2">
      <c r="BY38" s="45"/>
    </row>
    <row r="39" spans="77:77" x14ac:dyDescent="0.2">
      <c r="BY39" s="45"/>
    </row>
    <row r="41" spans="77:77" x14ac:dyDescent="0.2">
      <c r="BY41" s="45"/>
    </row>
    <row r="44" spans="77:77" x14ac:dyDescent="0.2">
      <c r="BY44" s="45"/>
    </row>
    <row r="45" spans="77:77" x14ac:dyDescent="0.2">
      <c r="BY45" s="48"/>
    </row>
    <row r="46" spans="77:77" x14ac:dyDescent="0.2">
      <c r="BY46" s="44"/>
    </row>
    <row r="47" spans="77:77" x14ac:dyDescent="0.2">
      <c r="BY47" s="44"/>
    </row>
    <row r="48" spans="77:77" x14ac:dyDescent="0.2">
      <c r="BY48" s="44"/>
    </row>
    <row r="49" spans="77:77" x14ac:dyDescent="0.2">
      <c r="BY49" s="44"/>
    </row>
    <row r="50" spans="77:77" x14ac:dyDescent="0.2">
      <c r="BY50" s="44"/>
    </row>
    <row r="52" spans="77:77" x14ac:dyDescent="0.2">
      <c r="BY52" s="45"/>
    </row>
    <row r="53" spans="77:77" x14ac:dyDescent="0.2">
      <c r="BY53" s="45"/>
    </row>
    <row r="54" spans="77:77" x14ac:dyDescent="0.2">
      <c r="BY54" s="45"/>
    </row>
    <row r="55" spans="77:77" x14ac:dyDescent="0.2">
      <c r="BY55" s="45"/>
    </row>
    <row r="56" spans="77:77" x14ac:dyDescent="0.2">
      <c r="BY56" s="45"/>
    </row>
    <row r="57" spans="77:77" x14ac:dyDescent="0.2">
      <c r="BY57" s="45"/>
    </row>
    <row r="59" spans="77:77" x14ac:dyDescent="0.2">
      <c r="BY59" s="45"/>
    </row>
    <row r="60" spans="77:77" x14ac:dyDescent="0.2">
      <c r="BY60" s="45"/>
    </row>
    <row r="61" spans="77:77" x14ac:dyDescent="0.2">
      <c r="BY61" s="45"/>
    </row>
    <row r="62" spans="77:77" x14ac:dyDescent="0.2">
      <c r="BY62" s="45"/>
    </row>
    <row r="63" spans="77:77" x14ac:dyDescent="0.2">
      <c r="BY63" s="45"/>
    </row>
    <row r="65" spans="77:77" x14ac:dyDescent="0.2">
      <c r="BY65" s="45"/>
    </row>
    <row r="66" spans="77:77" x14ac:dyDescent="0.2">
      <c r="BY66" s="45"/>
    </row>
    <row r="67" spans="77:77" x14ac:dyDescent="0.2">
      <c r="BY67" s="45"/>
    </row>
    <row r="68" spans="77:77" x14ac:dyDescent="0.2">
      <c r="BY68" s="45"/>
    </row>
    <row r="69" spans="77:77" x14ac:dyDescent="0.2">
      <c r="BY69" s="45"/>
    </row>
    <row r="70" spans="77:77" x14ac:dyDescent="0.2">
      <c r="BY70" s="45"/>
    </row>
    <row r="71" spans="77:77" x14ac:dyDescent="0.2">
      <c r="BY71" s="45"/>
    </row>
    <row r="72" spans="77:77" x14ac:dyDescent="0.2">
      <c r="BY72" s="45"/>
    </row>
    <row r="73" spans="77:77" x14ac:dyDescent="0.2">
      <c r="BY73" s="45"/>
    </row>
    <row r="74" spans="77:77" x14ac:dyDescent="0.2">
      <c r="BY74" s="45"/>
    </row>
    <row r="75" spans="77:77" x14ac:dyDescent="0.2">
      <c r="BY75" s="45"/>
    </row>
    <row r="77" spans="77:77" x14ac:dyDescent="0.2">
      <c r="BY77" s="45"/>
    </row>
    <row r="79" spans="77:77" x14ac:dyDescent="0.2">
      <c r="BY79" s="45"/>
    </row>
    <row r="81" spans="77:77" x14ac:dyDescent="0.2">
      <c r="BY81" s="45"/>
    </row>
    <row r="83" spans="77:77" x14ac:dyDescent="0.2">
      <c r="BY83" s="49"/>
    </row>
  </sheetData>
  <phoneticPr fontId="0" type="noConversion"/>
  <pageMargins left="2.0699999999999998" right="0.75" top="1" bottom="1" header="0.5" footer="0.5"/>
  <pageSetup paperSize="5" scale="8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CITIES</vt:lpstr>
      <vt:lpstr>COUNTIES</vt:lpstr>
      <vt:lpstr>HIDISTS</vt:lpstr>
      <vt:lpstr>TOTALS</vt:lpstr>
      <vt:lpstr>CITIES!Print_Area</vt:lpstr>
      <vt:lpstr>COUNTIES!Print_Area</vt:lpstr>
      <vt:lpstr>HIDISTS!Print_Area</vt:lpstr>
      <vt:lpstr>TOTALS!Print_Area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witherell</dc:creator>
  <cp:lastModifiedBy>Cathy Smith</cp:lastModifiedBy>
  <cp:lastPrinted>2011-06-08T19:30:27Z</cp:lastPrinted>
  <dcterms:created xsi:type="dcterms:W3CDTF">1997-10-22T13:49:57Z</dcterms:created>
  <dcterms:modified xsi:type="dcterms:W3CDTF">2012-01-17T20:26:54Z</dcterms:modified>
</cp:coreProperties>
</file>