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ml.chartshapes+xml"/>
  <Override PartName="/xl/charts/chart3.xml" ContentType="application/vnd.openxmlformats-officedocument.drawingml.chart+xml"/>
  <Override PartName="/xl/drawings/drawing5.xml" ContentType="application/vnd.openxmlformats-officedocument.drawingml.chartshapes+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drawings/drawing7.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96" yWindow="132" windowWidth="22848" windowHeight="9372"/>
  </bookViews>
  <sheets>
    <sheet name="Overview" sheetId="1" r:id="rId1"/>
    <sheet name="Worksheet 1" sheetId="2" r:id="rId2"/>
    <sheet name="Worksheet 2" sheetId="6" r:id="rId3"/>
  </sheets>
  <definedNames>
    <definedName name="_xlnm.Print_Area" localSheetId="0">Overview!$A$1:$L$16</definedName>
    <definedName name="_xlnm.Print_Area" localSheetId="1">'Worksheet 1'!$A$1:$B$38</definedName>
    <definedName name="_xlnm.Print_Area" localSheetId="2">'Worksheet 2'!$A$1:$O$34</definedName>
  </definedNames>
  <calcPr calcId="145621"/>
</workbook>
</file>

<file path=xl/calcChain.xml><?xml version="1.0" encoding="utf-8"?>
<calcChain xmlns="http://schemas.openxmlformats.org/spreadsheetml/2006/main">
  <c r="B17" i="6" l="1"/>
  <c r="L13" i="1"/>
  <c r="B8" i="6" l="1"/>
  <c r="B21" i="6" s="1"/>
  <c r="AE7" i="6" l="1"/>
  <c r="AE6" i="6"/>
  <c r="B17" i="2"/>
  <c r="B14" i="2"/>
  <c r="U5" i="6"/>
  <c r="U6" i="6"/>
  <c r="U7" i="6"/>
  <c r="U8" i="6"/>
  <c r="U9" i="6"/>
  <c r="U10" i="6"/>
  <c r="U11" i="6"/>
  <c r="U12" i="6"/>
  <c r="U13" i="6"/>
  <c r="U14" i="6"/>
  <c r="U15" i="6"/>
  <c r="U16" i="6"/>
  <c r="U4" i="6"/>
  <c r="B11" i="2" l="1"/>
  <c r="T5" i="6"/>
  <c r="T6" i="6"/>
  <c r="T7" i="6"/>
  <c r="T8" i="6"/>
  <c r="T9" i="6"/>
  <c r="T10" i="6"/>
  <c r="T11" i="6"/>
  <c r="T12" i="6"/>
  <c r="T13" i="6"/>
  <c r="T14" i="6"/>
  <c r="T15" i="6"/>
  <c r="T16" i="6"/>
  <c r="T4" i="6"/>
  <c r="W4" i="6" s="1"/>
  <c r="W3" i="6" s="1"/>
  <c r="B18" i="6" l="1"/>
  <c r="X4" i="6"/>
  <c r="X3" i="6" s="1"/>
  <c r="AF9" i="6"/>
  <c r="AF8" i="6"/>
  <c r="E10" i="2"/>
  <c r="B22" i="6" l="1"/>
  <c r="B23" i="6" s="1"/>
  <c r="AE8" i="6"/>
  <c r="AE9" i="6"/>
  <c r="Y16" i="6" l="1"/>
  <c r="W16" i="6"/>
  <c r="Y15" i="6"/>
  <c r="W15" i="6"/>
  <c r="Y14" i="6"/>
  <c r="W14" i="6"/>
  <c r="Y13" i="6"/>
  <c r="W13" i="6"/>
  <c r="Y12" i="6"/>
  <c r="W12" i="6"/>
  <c r="Y11" i="6"/>
  <c r="W11" i="6"/>
  <c r="Y10" i="6"/>
  <c r="W10" i="6"/>
  <c r="Y9" i="6"/>
  <c r="W9" i="6"/>
  <c r="Y8" i="6"/>
  <c r="W8" i="6"/>
  <c r="Y7" i="6"/>
  <c r="W7" i="6"/>
  <c r="Y6" i="6"/>
  <c r="W6" i="6"/>
  <c r="Y5" i="6"/>
  <c r="W5" i="6"/>
  <c r="Z4" i="6"/>
  <c r="Z3" i="6" s="1"/>
  <c r="J1" i="2"/>
  <c r="X15" i="6" l="1"/>
  <c r="X11" i="6"/>
  <c r="X9" i="6"/>
  <c r="X13" i="6"/>
  <c r="X7" i="6"/>
  <c r="Y4" i="6"/>
  <c r="Y3" i="6" s="1"/>
  <c r="X5" i="6"/>
  <c r="X16" i="6"/>
  <c r="X14" i="6"/>
  <c r="X10" i="6"/>
  <c r="X8" i="6"/>
  <c r="X6" i="6"/>
  <c r="Z16" i="6"/>
  <c r="Z15" i="6"/>
  <c r="Z14" i="6"/>
  <c r="Z13" i="6"/>
  <c r="Z12" i="6"/>
  <c r="Z11" i="6"/>
  <c r="Z10" i="6"/>
  <c r="Z9" i="6"/>
  <c r="Z8" i="6"/>
  <c r="Z7" i="6"/>
  <c r="Z6" i="6"/>
  <c r="Z5" i="6"/>
  <c r="X12" i="6"/>
  <c r="Q2" i="2" l="1"/>
  <c r="P2" i="2"/>
  <c r="AE16" i="6"/>
  <c r="AF15" i="6"/>
  <c r="AE15" i="6"/>
  <c r="AE11" i="6"/>
  <c r="AF11" i="6" l="1"/>
  <c r="B28" i="6" s="1"/>
  <c r="L15" i="1" l="1"/>
  <c r="AF16" i="6"/>
  <c r="E12" i="2" l="1"/>
  <c r="E11" i="2"/>
  <c r="B9" i="2"/>
  <c r="B10" i="2" s="1"/>
  <c r="B18" i="2" s="1"/>
  <c r="A15" i="1" l="1"/>
  <c r="P3" i="2"/>
  <c r="O3" i="2"/>
  <c r="G8" i="2" l="1"/>
  <c r="L8" i="2" s="1"/>
  <c r="F8" i="2"/>
  <c r="K8" i="2" s="1"/>
  <c r="E8" i="2"/>
  <c r="J8" i="2" s="1"/>
  <c r="G7" i="2"/>
  <c r="L7" i="2" s="1"/>
  <c r="F7" i="2"/>
  <c r="K7" i="2" s="1"/>
  <c r="E7" i="2"/>
  <c r="J7" i="2" s="1"/>
  <c r="G6" i="2"/>
  <c r="L6" i="2" s="1"/>
  <c r="F6" i="2"/>
  <c r="K6" i="2" s="1"/>
  <c r="E6" i="2"/>
  <c r="J6" i="2" s="1"/>
  <c r="G5" i="2"/>
  <c r="L5" i="2" s="1"/>
  <c r="F5" i="2"/>
  <c r="K5" i="2" s="1"/>
  <c r="E5" i="2"/>
  <c r="J5" i="2" s="1"/>
  <c r="G4" i="2"/>
  <c r="L4" i="2" s="1"/>
  <c r="F4" i="2"/>
  <c r="K4" i="2" s="1"/>
  <c r="E4" i="2"/>
  <c r="J4" i="2" s="1"/>
  <c r="G3" i="2"/>
  <c r="L3" i="2" s="1"/>
  <c r="F3" i="2"/>
  <c r="K3" i="2" s="1"/>
  <c r="E3" i="2"/>
  <c r="J3" i="2" s="1"/>
</calcChain>
</file>

<file path=xl/sharedStrings.xml><?xml version="1.0" encoding="utf-8"?>
<sst xmlns="http://schemas.openxmlformats.org/spreadsheetml/2006/main" count="116" uniqueCount="94">
  <si>
    <t>Positive Protection Needs Assessment Process</t>
  </si>
  <si>
    <t>Step 1: Determine and categorize hazard locations and types present in each phase of the project</t>
  </si>
  <si>
    <t>Hazard Type 1: No Worker Escape Operations and Locations</t>
  </si>
  <si>
    <t xml:space="preserve">Workers performing duties in or next to open travel lanes on high-speed (i.e., 55 mph and above) facilities in locations where there is no escape route available comprise this condition category.  An estimate of the number and time periods (day, night, weekends) of such operations will be required.  If the volumes and number of work periods is high enough, portable barrier (concrete or steel) may be justifiable.  If not, other techniques, such as providing shadow vehicles with truck-mounted attenuators immediately upstream and downstream of the work crew may be justifiable.  </t>
  </si>
  <si>
    <t>Workers in or within 12 feet of open travel lanes, but where the potential for escape from an errant vehicle exist, may also justify positive protection in some instances.  An estimate of the number of work periods required and total time to accomplish the work will be required, as will the time period(s) in which the work will be performed.  If the project will involve multiple work crews, the number of work crews likely to be present each work period will also be needed.</t>
  </si>
  <si>
    <t xml:space="preserve">Pavement edge drop-offs, unfinished bridge railings, culverts, material and equipment storage, etc., may be present in a temporary condition within the permanent clear zone for the facility (as defined in Figure 5-7 of the Idaho DOT Design Manual) for more than one work period.  When combined with consideration of other worker activities, work zone positive protection may be recommended at volume levels lower than would otherwise be recommended by only considering worker activities only.  The expected duration of the roadside hazard and relative proximity to the open travel lanes will be needed.  </t>
  </si>
  <si>
    <t>Step 2.  Select Appropriate Worksheet(s) and Perform Analyses</t>
  </si>
  <si>
    <t>The work zone designer should perform a systematic check of the entire project length for each phase to determine conditions where and when positive protection might be needed.  Three hazard types exist which may warrant some type of positive protection:</t>
  </si>
  <si>
    <t>Selection</t>
  </si>
  <si>
    <t>Step 3.  Analysis Result</t>
  </si>
  <si>
    <t>WORKSHEET 1: WORKERS IN OR NEAR MOVING TRAFFIC, NO ESCAPE FROM ERRANT VEHICLES</t>
  </si>
  <si>
    <t>Project No:</t>
  </si>
  <si>
    <t>1. Project No:</t>
  </si>
  <si>
    <t>2. Project Location and Description:</t>
  </si>
  <si>
    <t>4. Estimate the distance from traffic to the work activity (workers)</t>
  </si>
  <si>
    <t>3. Estimate roadway AADT (vpd)</t>
  </si>
  <si>
    <t>In or Next to Traffic</t>
  </si>
  <si>
    <t>6' from Traffic</t>
  </si>
  <si>
    <t>12' from Traffic</t>
  </si>
  <si>
    <t>adjacent</t>
  </si>
  <si>
    <t>6'</t>
  </si>
  <si>
    <t>12'</t>
  </si>
  <si>
    <t>70 mph</t>
  </si>
  <si>
    <t>FIGURE A.  WORKERS WITH NO ESCAPE FROM ERRANT VEHICLES</t>
  </si>
  <si>
    <t>4. Estimate operating speeds through work zone (mph)</t>
  </si>
  <si>
    <t>Sum of M-F = 0.78; Sat=0.12; Sun=0.10</t>
  </si>
  <si>
    <t>Notes:</t>
  </si>
  <si>
    <t>50 mph</t>
  </si>
  <si>
    <t>$9.1m VSL</t>
  </si>
  <si>
    <t>WORKSHEET 3: WORKER ACTIVITIES AND TEMPORARY ROADSIDE HAZARDS</t>
  </si>
  <si>
    <t>Part 1: Worker Activity Exposure Computations</t>
  </si>
  <si>
    <t>Part 2: Temporary Roadside Hazard Exposure Computations</t>
  </si>
  <si>
    <t xml:space="preserve"> $/ft of PCB or steel barrier</t>
  </si>
  <si>
    <t>Cost of PCB or steel barrier use</t>
  </si>
  <si>
    <t>Cost of mobile barrier use or shadow vehicle with TMA</t>
  </si>
  <si>
    <t>Project Location and Description:</t>
  </si>
  <si>
    <t>5. Estimate the distance from traffic to the work activity (workers)</t>
  </si>
  <si>
    <t>24' from Traffic</t>
  </si>
  <si>
    <t xml:space="preserve">7. Estimate Allowable Work Days Factor </t>
  </si>
  <si>
    <r>
      <t>10.</t>
    </r>
    <r>
      <rPr>
        <sz val="7"/>
        <color theme="1"/>
        <rFont val="Times New Roman"/>
        <family val="1"/>
      </rPr>
      <t> </t>
    </r>
    <r>
      <rPr>
        <sz val="12"/>
        <color theme="1"/>
        <rFont val="Calibri"/>
        <family val="2"/>
        <scheme val="minor"/>
      </rPr>
      <t>Estimate Expected Duration of Project or Project Phase (weeks)</t>
    </r>
  </si>
  <si>
    <t>11. Compute Equivalent Work Activity Exposure Duration (Item 6 x Item 7 x Item 8 x Item 9 x Item 10) (weeks)</t>
  </si>
  <si>
    <t>OS</t>
  </si>
  <si>
    <t>Upper Limit</t>
  </si>
  <si>
    <t>Lower Limit</t>
  </si>
  <si>
    <t>Project</t>
  </si>
  <si>
    <t>X</t>
  </si>
  <si>
    <t>Y</t>
  </si>
  <si>
    <t>Mid-Point</t>
  </si>
  <si>
    <t>Project1</t>
  </si>
  <si>
    <t>Project2</t>
  </si>
  <si>
    <t>A series of simple-to-use worksheets are provided to assist in determining whether the provision of positive protection would be justified on the basis of the safety benefits (reduced crash costs) expected. Worksheets are provided for each hazard type defined in step 1.*</t>
  </si>
  <si>
    <t>*In the work sheets, cells filled in Orange are Inputs and those filled with grey are calculations</t>
  </si>
  <si>
    <t>$/shift for mobile barrier use</t>
  </si>
  <si>
    <r>
      <t>10.</t>
    </r>
    <r>
      <rPr>
        <sz val="7"/>
        <color theme="1"/>
        <rFont val="Times New Roman"/>
        <family val="1"/>
      </rPr>
      <t> </t>
    </r>
    <r>
      <rPr>
        <sz val="12"/>
        <color theme="1"/>
        <rFont val="Calibri"/>
        <family val="2"/>
        <scheme val="minor"/>
      </rPr>
      <t>Compute ratio of  possible crash cost reduction benefits to costs (item 8/item 9)</t>
    </r>
  </si>
  <si>
    <t>VSL</t>
  </si>
  <si>
    <t>VSL (in Million $)</t>
  </si>
  <si>
    <t>Speed</t>
  </si>
  <si>
    <t>111712ln(x) -746889</t>
  </si>
  <si>
    <t>Continuous (24/7) =1.0; Mostly daytime = 0.5; Mostly nighttime = 0.5</t>
  </si>
  <si>
    <r>
      <rPr>
        <i/>
        <vertAlign val="superscript"/>
        <sz val="10"/>
        <color theme="1"/>
        <rFont val="Calibri"/>
        <family val="2"/>
        <scheme val="minor"/>
      </rPr>
      <t xml:space="preserve">1 </t>
    </r>
    <r>
      <rPr>
        <i/>
        <sz val="10"/>
        <color theme="1"/>
        <rFont val="Calibri"/>
        <family val="2"/>
        <scheme val="minor"/>
      </rPr>
      <t>Value of Statistical Life according to 2013 FHWA Guidance on Treatment of the Economic Value of Statistical Life in U.S. Department of Transportation Analyses is $9.1 million (median value).</t>
    </r>
  </si>
  <si>
    <r>
      <rPr>
        <i/>
        <vertAlign val="superscript"/>
        <sz val="12"/>
        <color theme="1"/>
        <rFont val="Calibri"/>
        <family val="2"/>
        <scheme val="minor"/>
      </rPr>
      <t>2</t>
    </r>
    <r>
      <rPr>
        <i/>
        <sz val="10"/>
        <color theme="1"/>
        <rFont val="Calibri"/>
        <family val="2"/>
        <scheme val="minor"/>
      </rPr>
      <t>Shadow vehicle with TMA can be used in lieu of positive protection. However, this worksheet cannot be used to estimate crash cost benefits for TMA use.</t>
    </r>
  </si>
  <si>
    <r>
      <t>5. Value of Statistical Life</t>
    </r>
    <r>
      <rPr>
        <vertAlign val="superscript"/>
        <sz val="12"/>
        <color theme="1"/>
        <rFont val="Calibri"/>
        <family val="2"/>
        <scheme val="minor"/>
      </rPr>
      <t>1</t>
    </r>
    <r>
      <rPr>
        <sz val="12"/>
        <color theme="1"/>
        <rFont val="Calibri"/>
        <family val="2"/>
        <scheme val="minor"/>
      </rPr>
      <t xml:space="preserve"> (in million $)</t>
    </r>
  </si>
  <si>
    <t>7. Estimate per-shift potential crash costs of not providing positive protection (using values in item 3 and item 4 to extract value from Figure A) ($)</t>
  </si>
  <si>
    <t>8. Compute total project crash cost potential if no protection provided (i.e., benefits gained if positive projection provided) (item 6 x item 7) ($)</t>
  </si>
  <si>
    <r>
      <t>9. Estimate cost of providing positive protection to protect a limited 45-foot-zone for work crew ($/ft of PCB or steel barrier x total length of need, $/shift for mobile barrier use)</t>
    </r>
    <r>
      <rPr>
        <vertAlign val="superscript"/>
        <sz val="12"/>
        <color theme="1"/>
        <rFont val="Calibri"/>
        <family val="2"/>
        <scheme val="minor"/>
      </rPr>
      <t>2</t>
    </r>
    <r>
      <rPr>
        <sz val="12"/>
        <color theme="1"/>
        <rFont val="Calibri"/>
        <family val="2"/>
        <scheme val="minor"/>
      </rPr>
      <t xml:space="preserve"> </t>
    </r>
  </si>
  <si>
    <t>Work Activity Location Factor (Immediately adjacent to travel lanes = 1, separated from the travel lanes by 6 feet = 0.94, separated from the travel lanes by 12 feet = 0.79, separated from the travel lanes by 24 feet = 0.54)</t>
  </si>
  <si>
    <t>6. Estimate Typical Time-of-Day Work Factor</t>
  </si>
  <si>
    <r>
      <t>8. Estimate Proportion of Possible Work Days with Work Activity</t>
    </r>
    <r>
      <rPr>
        <vertAlign val="superscript"/>
        <sz val="12"/>
        <color theme="1"/>
        <rFont val="Calibri"/>
        <family val="2"/>
        <scheme val="minor"/>
      </rPr>
      <t>1</t>
    </r>
  </si>
  <si>
    <r>
      <t>1</t>
    </r>
    <r>
      <rPr>
        <i/>
        <sz val="10"/>
        <color theme="1"/>
        <rFont val="Calibri"/>
        <family val="2"/>
        <scheme val="minor"/>
      </rPr>
      <t>National work zone exposure data suggests this is typically between 50 and 60 percent due to weather and other project delays, but can be higher for accelerated construction efforts</t>
    </r>
  </si>
  <si>
    <r>
      <t>9. Estimate Proportion of Work Zone Occupied by Active Work Space(s)</t>
    </r>
    <r>
      <rPr>
        <vertAlign val="superscript"/>
        <sz val="12"/>
        <color theme="1"/>
        <rFont val="Calibri"/>
        <family val="2"/>
        <scheme val="minor"/>
      </rPr>
      <t>2</t>
    </r>
  </si>
  <si>
    <r>
      <t>2</t>
    </r>
    <r>
      <rPr>
        <i/>
        <sz val="10"/>
        <color theme="1"/>
        <rFont val="Calibri"/>
        <family val="2"/>
        <scheme val="minor"/>
      </rPr>
      <t>Total of all active work spaces for a typical work activity period (typical work space is approximately 150 feet)</t>
    </r>
  </si>
  <si>
    <r>
      <rPr>
        <i/>
        <vertAlign val="superscript"/>
        <sz val="10"/>
        <color theme="1"/>
        <rFont val="Calibri"/>
        <family val="2"/>
        <scheme val="minor"/>
      </rPr>
      <t>3</t>
    </r>
    <r>
      <rPr>
        <i/>
        <sz val="10"/>
        <color theme="1"/>
        <rFont val="Calibri"/>
        <family val="2"/>
        <scheme val="minor"/>
      </rPr>
      <t>Value of Statistical Life according to 2013 FHWA Guidance on Treatment of the Economic Value of Statistical Life in U.S. Department of Transportation Analyses is $9.1 million (median value) and $5.2 million (low value).</t>
    </r>
  </si>
  <si>
    <r>
      <rPr>
        <i/>
        <vertAlign val="superscript"/>
        <sz val="10"/>
        <color theme="1"/>
        <rFont val="Calibri"/>
        <family val="2"/>
        <scheme val="minor"/>
      </rPr>
      <t>4</t>
    </r>
    <r>
      <rPr>
        <i/>
        <sz val="10"/>
        <color theme="1"/>
        <rFont val="Calibri"/>
        <family val="2"/>
        <scheme val="minor"/>
      </rPr>
      <t>Average bid cost for 2013 is assumed to be $53.76/LF.</t>
    </r>
  </si>
  <si>
    <r>
      <rPr>
        <i/>
        <vertAlign val="superscript"/>
        <sz val="10"/>
        <color theme="1"/>
        <rFont val="Calibri"/>
        <family val="2"/>
        <scheme val="minor"/>
      </rPr>
      <t>5</t>
    </r>
    <r>
      <rPr>
        <i/>
        <sz val="10"/>
        <color theme="1"/>
        <rFont val="Calibri"/>
        <family val="2"/>
        <scheme val="minor"/>
      </rPr>
      <t>Additional site- and project-specific factors will need to be considered before making a decision.  Factors such as higher anticipated barrier costs due to project location, fairly flat and straight facility, etc. might suggest that positive protection may not be needed.  Conversely, large truck percentages, excessive speeds anticipated, hilly and winding terrain, etc., might suggest that positive protection should be used.</t>
    </r>
  </si>
  <si>
    <t>Total length of need (ft)</t>
  </si>
  <si>
    <t>159425ln(x)-1000000</t>
  </si>
  <si>
    <t>6. Estimate the number of work shifts when this will occur (shifts)</t>
  </si>
  <si>
    <t>FIGURE C. WORKERS OPERATING NEXT TO MOVING TRAFFIC (ROADSIDE HAZARDS EXIST).</t>
  </si>
  <si>
    <t>Total cost of crash cushion end treatments (if used)</t>
  </si>
  <si>
    <r>
      <t>17. Higher Value of Statistical Life</t>
    </r>
    <r>
      <rPr>
        <vertAlign val="superscript"/>
        <sz val="12"/>
        <color theme="1"/>
        <rFont val="Calibri"/>
        <family val="2"/>
        <scheme val="minor"/>
      </rPr>
      <t>3</t>
    </r>
    <r>
      <rPr>
        <sz val="12"/>
        <color theme="1"/>
        <rFont val="Calibri"/>
        <family val="2"/>
        <scheme val="minor"/>
      </rPr>
      <t xml:space="preserve"> (in million $)</t>
    </r>
  </si>
  <si>
    <r>
      <t>18. Lower Value of Statistical Life</t>
    </r>
    <r>
      <rPr>
        <vertAlign val="superscript"/>
        <sz val="12"/>
        <color theme="1"/>
        <rFont val="Calibri"/>
        <family val="2"/>
        <scheme val="minor"/>
      </rPr>
      <t>3</t>
    </r>
    <r>
      <rPr>
        <sz val="12"/>
        <color theme="1"/>
        <rFont val="Calibri"/>
        <family val="2"/>
        <scheme val="minor"/>
      </rPr>
      <t xml:space="preserve"> (in million $)</t>
    </r>
  </si>
  <si>
    <r>
      <t>19. Cost of PCB ($/ft)</t>
    </r>
    <r>
      <rPr>
        <vertAlign val="superscript"/>
        <sz val="12"/>
        <color theme="1"/>
        <rFont val="Calibri"/>
        <family val="2"/>
        <scheme val="minor"/>
      </rPr>
      <t>4</t>
    </r>
  </si>
  <si>
    <t xml:space="preserve">Hazard Type 2a: Other Worker Activities near Traffic </t>
  </si>
  <si>
    <t xml:space="preserve">Hazard Type 2b: Temporary Roadside Hazards near Traffic </t>
  </si>
  <si>
    <t>12. Multiply Item 11 by Work Activity Location Factor (Item 5)</t>
  </si>
  <si>
    <t>13. Estimate duration that roadside hazard will be present (weeks)</t>
  </si>
  <si>
    <t>14. Multiply Item 13 by Work Activity Location Factor (Item 5)</t>
  </si>
  <si>
    <t>15. Multiply Item 12 by 0.62 to account for the interaction of work activity and roadside hazards on crash costs (weeks)</t>
  </si>
  <si>
    <t>16. Compute the combined equivalent exposure duration by adding Item 14 to Item 15 (weeks)</t>
  </si>
  <si>
    <t>Part 3: Positive Protection Recommendation</t>
  </si>
  <si>
    <r>
      <t>20. To determine whether positive protection can be recommended on the basis of reduced crash costs, look up on Figure B, the intersection of roadway ADT in Item 3 and weeks in Item 12 if no temporary roadside hazards exist or Item 16 if temporary roadside hazards exist</t>
    </r>
    <r>
      <rPr>
        <vertAlign val="superscript"/>
        <sz val="12"/>
        <color theme="1"/>
        <rFont val="Calibri"/>
        <family val="2"/>
        <scheme val="minor"/>
      </rPr>
      <t>5</t>
    </r>
  </si>
  <si>
    <t>ITD 0283   (Rev. 07-16)</t>
  </si>
  <si>
    <t>itd.idaho.gov</t>
  </si>
  <si>
    <t xml:space="preserve">                              WORK ZONE POSITIVE PROTECTION GUIDANCE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</si>
</sst>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quot;$&quot;#,##0.00"/>
    <numFmt numFmtId="165" formatCode="_(&quot;$&quot;* #,##0_);_(&quot;$&quot;* \(#,##0\);_(&quot;$&quot;* &quot;-&quot;??_);_(@_)"/>
    <numFmt numFmtId="166" formatCode="&quot;$&quot;#,##0"/>
    <numFmt numFmtId="167" formatCode="0.0"/>
  </numFmts>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b/>
      <sz val="11"/>
      <color theme="1"/>
      <name val="Calibri"/>
      <family val="2"/>
      <scheme val="minor"/>
    </font>
    <font>
      <i/>
      <sz val="11"/>
      <color theme="1"/>
      <name val="Calibri"/>
      <family val="2"/>
      <scheme val="minor"/>
    </font>
    <font>
      <sz val="12"/>
      <color theme="1"/>
      <name val="Calibri"/>
      <family val="2"/>
      <scheme val="minor"/>
    </font>
    <font>
      <sz val="7"/>
      <color theme="1"/>
      <name val="Times New Roman"/>
      <family val="1"/>
    </font>
    <font>
      <vertAlign val="superscript"/>
      <sz val="12"/>
      <color theme="1"/>
      <name val="Calibri"/>
      <family val="2"/>
      <scheme val="minor"/>
    </font>
    <font>
      <i/>
      <sz val="12"/>
      <color theme="1"/>
      <name val="Calibri"/>
      <family val="2"/>
      <scheme val="minor"/>
    </font>
    <font>
      <i/>
      <vertAlign val="superscript"/>
      <sz val="10"/>
      <color theme="1"/>
      <name val="Calibri"/>
      <family val="2"/>
      <scheme val="minor"/>
    </font>
    <font>
      <i/>
      <sz val="10"/>
      <color theme="1"/>
      <name val="Calibri"/>
      <family val="2"/>
      <scheme val="minor"/>
    </font>
    <font>
      <sz val="10"/>
      <color rgb="FF3F3F76"/>
      <name val="Calibri"/>
      <family val="2"/>
      <scheme val="minor"/>
    </font>
    <font>
      <i/>
      <vertAlign val="superscript"/>
      <sz val="12"/>
      <color theme="1"/>
      <name val="Calibri"/>
      <family val="2"/>
      <scheme val="minor"/>
    </font>
    <font>
      <sz val="11"/>
      <name val="Calibri"/>
      <family val="2"/>
      <scheme val="minor"/>
    </font>
    <font>
      <b/>
      <sz val="14"/>
      <color theme="3"/>
      <name val="Calibri"/>
      <family val="2"/>
      <scheme val="minor"/>
    </font>
    <font>
      <sz val="8"/>
      <color theme="1"/>
      <name val="Arial"/>
      <family val="2"/>
    </font>
    <font>
      <sz val="8"/>
      <name val="Arial"/>
      <family val="2"/>
    </font>
  </fonts>
  <fills count="8">
    <fill>
      <patternFill patternType="none"/>
    </fill>
    <fill>
      <patternFill patternType="gray125"/>
    </fill>
    <fill>
      <patternFill patternType="solid">
        <fgColor rgb="FFFFCC99"/>
      </patternFill>
    </fill>
    <fill>
      <patternFill patternType="solid">
        <fgColor rgb="FFF2F2F2"/>
      </patternFill>
    </fill>
    <fill>
      <patternFill patternType="solid">
        <fgColor theme="0" tint="-4.9989318521683403E-2"/>
        <bgColor indexed="64"/>
      </patternFill>
    </fill>
    <fill>
      <patternFill patternType="solid">
        <fgColor theme="0" tint="-0.499984740745262"/>
        <bgColor indexed="64"/>
      </patternFill>
    </fill>
    <fill>
      <patternFill patternType="solid">
        <fgColor theme="9" tint="0.39997558519241921"/>
        <bgColor indexed="64"/>
      </patternFill>
    </fill>
    <fill>
      <patternFill patternType="solid">
        <fgColor theme="1" tint="0.249977111117893"/>
        <bgColor indexed="64"/>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ck">
        <color theme="4" tint="0.499984740745262"/>
      </left>
      <right style="thick">
        <color theme="4" tint="0.499984740745262"/>
      </right>
      <top style="thick">
        <color theme="4" tint="0.499984740745262"/>
      </top>
      <bottom style="thick">
        <color theme="4" tint="0.499984740745262"/>
      </bottom>
      <diagonal/>
    </border>
    <border>
      <left style="thick">
        <color theme="4" tint="0.499984740745262"/>
      </left>
      <right style="thick">
        <color theme="4" tint="0.499984740745262"/>
      </right>
      <top/>
      <bottom/>
      <diagonal/>
    </border>
    <border>
      <left style="thick">
        <color theme="4" tint="0.499984740745262"/>
      </left>
      <right style="thick">
        <color theme="4" tint="0.499984740745262"/>
      </right>
      <top/>
      <bottom style="thick">
        <color theme="4" tint="0.499984740745262"/>
      </bottom>
      <diagonal/>
    </border>
    <border>
      <left style="thick">
        <color theme="4" tint="0.499984740745262"/>
      </left>
      <right style="thick">
        <color theme="4" tint="0.499984740745262"/>
      </right>
      <top style="thick">
        <color theme="4" tint="0.499984740745262"/>
      </top>
      <bottom style="dashed">
        <color theme="4" tint="0.499984740745262"/>
      </bottom>
      <diagonal/>
    </border>
    <border>
      <left style="thick">
        <color theme="4" tint="0.499984740745262"/>
      </left>
      <right style="thick">
        <color theme="4" tint="0.499984740745262"/>
      </right>
      <top style="dashed">
        <color theme="4" tint="0.499984740745262"/>
      </top>
      <bottom style="dashed">
        <color theme="4" tint="0.499984740745262"/>
      </bottom>
      <diagonal/>
    </border>
    <border>
      <left style="thick">
        <color theme="4" tint="0.499984740745262"/>
      </left>
      <right style="thick">
        <color theme="4" tint="0.499984740745262"/>
      </right>
      <top style="dashed">
        <color theme="4" tint="0.499984740745262"/>
      </top>
      <bottom style="thick">
        <color theme="4" tint="0.499984740745262"/>
      </bottom>
      <diagonal/>
    </border>
    <border>
      <left/>
      <right style="thick">
        <color theme="4" tint="0.499984740745262"/>
      </right>
      <top style="thick">
        <color theme="4" tint="0.499984740745262"/>
      </top>
      <bottom style="dashed">
        <color theme="4" tint="0.499984740745262"/>
      </bottom>
      <diagonal/>
    </border>
    <border>
      <left/>
      <right style="thick">
        <color theme="4" tint="0.499984740745262"/>
      </right>
      <top style="dashed">
        <color theme="4" tint="0.499984740745262"/>
      </top>
      <bottom style="dashed">
        <color theme="4" tint="0.499984740745262"/>
      </bottom>
      <diagonal/>
    </border>
    <border>
      <left/>
      <right style="thick">
        <color theme="4" tint="0.499984740745262"/>
      </right>
      <top style="dashed">
        <color theme="4" tint="0.499984740745262"/>
      </top>
      <bottom style="thick">
        <color theme="4" tint="0.499984740745262"/>
      </bottom>
      <diagonal/>
    </border>
    <border>
      <left style="thick">
        <color theme="4" tint="0.499984740745262"/>
      </left>
      <right style="dashed">
        <color theme="4" tint="0.499984740745262"/>
      </right>
      <top style="thick">
        <color theme="4" tint="0.499984740745262"/>
      </top>
      <bottom style="dashed">
        <color theme="4" tint="0.499984740745262"/>
      </bottom>
      <diagonal/>
    </border>
    <border>
      <left style="thick">
        <color theme="4" tint="0.499984740745262"/>
      </left>
      <right style="dashed">
        <color theme="4" tint="0.499984740745262"/>
      </right>
      <top style="dashed">
        <color theme="4" tint="0.499984740745262"/>
      </top>
      <bottom style="dashed">
        <color theme="4" tint="0.499984740745262"/>
      </bottom>
      <diagonal/>
    </border>
    <border>
      <left style="thick">
        <color theme="4" tint="0.499984740745262"/>
      </left>
      <right style="dashed">
        <color theme="4" tint="0.499984740745262"/>
      </right>
      <top style="dashed">
        <color theme="4" tint="0.499984740745262"/>
      </top>
      <bottom style="thick">
        <color theme="4" tint="0.499984740745262"/>
      </bottom>
      <diagonal/>
    </border>
    <border>
      <left style="thick">
        <color theme="4" tint="0.499984740745262"/>
      </left>
      <right/>
      <top style="thick">
        <color theme="4" tint="0.499984740745262"/>
      </top>
      <bottom style="thick">
        <color theme="4" tint="0.499984740745262"/>
      </bottom>
      <diagonal/>
    </border>
    <border>
      <left/>
      <right/>
      <top style="thick">
        <color theme="4" tint="0.499984740745262"/>
      </top>
      <bottom style="thick">
        <color theme="4" tint="0.499984740745262"/>
      </bottom>
      <diagonal/>
    </border>
    <border>
      <left/>
      <right style="thick">
        <color theme="4" tint="0.499984740745262"/>
      </right>
      <top style="thick">
        <color theme="4" tint="0.499984740745262"/>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theme="4" tint="0.499984740745262"/>
      </left>
      <right style="thick">
        <color theme="4" tint="0.499984740745262"/>
      </right>
      <top style="thick">
        <color theme="4" tint="0.499984740745262"/>
      </top>
      <bottom/>
      <diagonal/>
    </border>
    <border>
      <left style="thick">
        <color theme="4" tint="0.499984740745262"/>
      </left>
      <right/>
      <top/>
      <bottom style="thick">
        <color theme="4" tint="0.499984740745262"/>
      </bottom>
      <diagonal/>
    </border>
    <border>
      <left/>
      <right style="thick">
        <color theme="4" tint="0.499984740745262"/>
      </right>
      <top/>
      <bottom style="thick">
        <color theme="4" tint="0.499984740745262"/>
      </bottom>
      <diagonal/>
    </border>
  </borders>
  <cellStyleXfs count="11">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4" applyNumberFormat="0" applyAlignment="0" applyProtection="0"/>
    <xf numFmtId="0" fontId="7" fillId="3" borderId="5" applyNumberFormat="0" applyAlignment="0" applyProtection="0"/>
    <xf numFmtId="0" fontId="8" fillId="3" borderId="4" applyNumberFormat="0" applyAlignment="0" applyProtection="0"/>
  </cellStyleXfs>
  <cellXfs count="120">
    <xf numFmtId="0" fontId="0" fillId="0" borderId="0" xfId="0"/>
    <xf numFmtId="0" fontId="11" fillId="0" borderId="21" xfId="0" applyFont="1" applyBorder="1" applyAlignment="1">
      <alignment horizontal="left" vertical="center" indent="2"/>
    </xf>
    <xf numFmtId="0" fontId="11" fillId="0" borderId="21" xfId="0" applyFont="1" applyBorder="1" applyAlignment="1">
      <alignment horizontal="left" vertical="center" wrapText="1" indent="2"/>
    </xf>
    <xf numFmtId="0" fontId="16" fillId="0" borderId="0" xfId="0" applyFont="1" applyAlignment="1">
      <alignment vertical="center" wrapText="1"/>
    </xf>
    <xf numFmtId="165" fontId="0" fillId="0" borderId="0" xfId="2" applyNumberFormat="1" applyFont="1"/>
    <xf numFmtId="44" fontId="0" fillId="0" borderId="0" xfId="0" applyNumberFormat="1"/>
    <xf numFmtId="0" fontId="0" fillId="0" borderId="0" xfId="0" applyAlignment="1">
      <alignment horizontal="center" vertical="center"/>
    </xf>
    <xf numFmtId="0" fontId="9" fillId="0" borderId="0" xfId="0" applyFont="1" applyAlignment="1">
      <alignment horizontal="left" vertical="center"/>
    </xf>
    <xf numFmtId="2" fontId="7" fillId="3" borderId="5" xfId="9" applyNumberFormat="1" applyAlignment="1">
      <alignment horizontal="center" vertical="center"/>
    </xf>
    <xf numFmtId="0" fontId="16" fillId="0" borderId="21" xfId="0" applyFont="1" applyBorder="1" applyAlignment="1">
      <alignment horizontal="right" vertical="center" wrapText="1"/>
    </xf>
    <xf numFmtId="164" fontId="8" fillId="3" borderId="4" xfId="10" applyNumberFormat="1" applyAlignment="1">
      <alignment horizontal="center" vertical="center"/>
    </xf>
    <xf numFmtId="166" fontId="8" fillId="3" borderId="4" xfId="10" applyNumberFormat="1" applyAlignment="1">
      <alignment horizontal="center" vertical="center"/>
    </xf>
    <xf numFmtId="0" fontId="16" fillId="0" borderId="21" xfId="0" applyFont="1" applyBorder="1" applyAlignment="1">
      <alignment horizontal="right" vertical="center" wrapText="1" indent="2"/>
    </xf>
    <xf numFmtId="0" fontId="8" fillId="3" borderId="4" xfId="10" applyAlignment="1">
      <alignment horizontal="center" vertical="center" wrapText="1"/>
    </xf>
    <xf numFmtId="0" fontId="7" fillId="3" borderId="5" xfId="9" applyAlignment="1">
      <alignment horizontal="center" vertical="center" wrapText="1"/>
    </xf>
    <xf numFmtId="2" fontId="8" fillId="3" borderId="4" xfId="10" applyNumberFormat="1" applyAlignment="1">
      <alignment horizontal="center" vertical="center" wrapText="1"/>
    </xf>
    <xf numFmtId="166" fontId="8" fillId="3" borderId="4" xfId="10" applyNumberFormat="1" applyAlignment="1" applyProtection="1">
      <alignment horizontal="center" vertical="center"/>
      <protection hidden="1"/>
    </xf>
    <xf numFmtId="0" fontId="6" fillId="2" borderId="4" xfId="8" applyAlignment="1" applyProtection="1">
      <alignment horizontal="center" vertical="center" wrapText="1"/>
      <protection locked="0"/>
    </xf>
    <xf numFmtId="2" fontId="6" fillId="2" borderId="4" xfId="8" applyNumberFormat="1" applyAlignment="1" applyProtection="1">
      <alignment horizontal="center" vertical="center" wrapText="1"/>
      <protection locked="0"/>
    </xf>
    <xf numFmtId="0" fontId="6" fillId="2" borderId="4" xfId="8" applyAlignment="1" applyProtection="1">
      <alignment horizontal="center"/>
      <protection locked="0"/>
    </xf>
    <xf numFmtId="0" fontId="6" fillId="2" borderId="4" xfId="8" applyNumberFormat="1" applyAlignment="1" applyProtection="1">
      <alignment horizontal="center"/>
      <protection locked="0"/>
    </xf>
    <xf numFmtId="164" fontId="6" fillId="2" borderId="4" xfId="8" applyNumberFormat="1" applyAlignment="1" applyProtection="1">
      <alignment horizontal="center"/>
      <protection locked="0"/>
    </xf>
    <xf numFmtId="164" fontId="17" fillId="2" borderId="4" xfId="8" applyNumberFormat="1" applyFont="1" applyAlignment="1" applyProtection="1">
      <alignment horizontal="center" vertical="center"/>
      <protection locked="0"/>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6" fillId="2" borderId="4" xfId="8" applyNumberFormat="1" applyAlignment="1" applyProtection="1">
      <alignment horizontal="center" vertical="center" wrapText="1"/>
      <protection locked="0"/>
    </xf>
    <xf numFmtId="0" fontId="2" fillId="0" borderId="0" xfId="3" applyAlignment="1" applyProtection="1">
      <protection locked="0"/>
    </xf>
    <xf numFmtId="0" fontId="0" fillId="0" borderId="0" xfId="0" applyProtection="1">
      <protection locked="0"/>
    </xf>
    <xf numFmtId="0" fontId="3" fillId="0" borderId="0" xfId="4" applyBorder="1" applyAlignment="1" applyProtection="1">
      <protection locked="0"/>
    </xf>
    <xf numFmtId="0" fontId="5" fillId="0" borderId="6" xfId="7" applyBorder="1" applyProtection="1">
      <protection locked="0"/>
    </xf>
    <xf numFmtId="0" fontId="3" fillId="0" borderId="0" xfId="4" applyBorder="1" applyAlignment="1" applyProtection="1">
      <alignment horizontal="center"/>
      <protection locked="0"/>
    </xf>
    <xf numFmtId="0" fontId="5" fillId="0" borderId="6" xfId="7" applyBorder="1" applyAlignment="1" applyProtection="1">
      <alignment wrapText="1"/>
      <protection locked="0"/>
    </xf>
    <xf numFmtId="0" fontId="4" fillId="0" borderId="0" xfId="5" applyBorder="1" applyAlignment="1" applyProtection="1">
      <protection locked="0"/>
    </xf>
    <xf numFmtId="0" fontId="0" fillId="0" borderId="0" xfId="0" applyAlignment="1" applyProtection="1">
      <alignment vertical="center" wrapText="1"/>
      <protection locked="0"/>
    </xf>
    <xf numFmtId="0" fontId="5" fillId="0" borderId="0" xfId="6" applyBorder="1" applyAlignment="1" applyProtection="1">
      <protection locked="0"/>
    </xf>
    <xf numFmtId="0" fontId="0" fillId="0" borderId="0" xfId="0" applyBorder="1" applyAlignment="1" applyProtection="1">
      <alignment wrapText="1"/>
      <protection locked="0"/>
    </xf>
    <xf numFmtId="0" fontId="0" fillId="0" borderId="0" xfId="0" applyFont="1" applyBorder="1" applyProtection="1">
      <protection locked="0"/>
    </xf>
    <xf numFmtId="0" fontId="5" fillId="0" borderId="15" xfId="7" applyBorder="1" applyAlignment="1" applyProtection="1">
      <alignment vertical="center" wrapText="1"/>
    </xf>
    <xf numFmtId="0" fontId="5" fillId="0" borderId="16" xfId="7" applyBorder="1" applyAlignment="1" applyProtection="1">
      <alignment vertical="center" wrapText="1"/>
    </xf>
    <xf numFmtId="0" fontId="5" fillId="0" borderId="17" xfId="7" applyBorder="1" applyAlignment="1" applyProtection="1">
      <alignment vertical="center" wrapText="1"/>
    </xf>
    <xf numFmtId="2" fontId="7" fillId="3" borderId="6" xfId="9" applyNumberFormat="1" applyBorder="1" applyAlignment="1" applyProtection="1">
      <alignment horizontal="center" vertical="center" wrapText="1"/>
    </xf>
    <xf numFmtId="0" fontId="4" fillId="0" borderId="6" xfId="5" applyBorder="1" applyAlignment="1" applyProtection="1">
      <alignment horizontal="center"/>
    </xf>
    <xf numFmtId="0" fontId="0" fillId="0" borderId="6" xfId="0" applyBorder="1" applyAlignment="1" applyProtection="1">
      <alignment horizontal="center" vertical="center" wrapText="1"/>
    </xf>
    <xf numFmtId="0" fontId="0" fillId="0" borderId="0" xfId="0" applyFont="1" applyBorder="1" applyProtection="1"/>
    <xf numFmtId="0" fontId="0" fillId="5" borderId="0" xfId="0" applyFill="1"/>
    <xf numFmtId="0" fontId="4" fillId="0" borderId="0" xfId="5" applyBorder="1" applyAlignment="1" applyProtection="1">
      <alignment horizontal="center" vertical="center"/>
    </xf>
    <xf numFmtId="0" fontId="0" fillId="0" borderId="0" xfId="0" applyBorder="1" applyAlignment="1" applyProtection="1">
      <alignment vertical="center" wrapText="1"/>
      <protection locked="0"/>
    </xf>
    <xf numFmtId="0" fontId="4" fillId="0" borderId="0" xfId="5" applyBorder="1" applyAlignment="1" applyProtection="1">
      <alignment horizontal="center"/>
    </xf>
    <xf numFmtId="0" fontId="0" fillId="0" borderId="0" xfId="0" applyBorder="1" applyAlignment="1" applyProtection="1">
      <alignment horizontal="center" vertical="center" wrapText="1"/>
    </xf>
    <xf numFmtId="2" fontId="7" fillId="3" borderId="0" xfId="9" applyNumberFormat="1" applyBorder="1" applyAlignment="1" applyProtection="1">
      <alignment horizontal="center" vertical="center" wrapText="1"/>
    </xf>
    <xf numFmtId="0" fontId="3" fillId="0" borderId="0" xfId="4" applyBorder="1" applyAlignment="1" applyProtection="1">
      <alignment horizontal="center"/>
    </xf>
    <xf numFmtId="0" fontId="0" fillId="0" borderId="0" xfId="0" applyFill="1"/>
    <xf numFmtId="0" fontId="0" fillId="0" borderId="0" xfId="0" applyFill="1" applyAlignment="1">
      <alignment horizontal="center"/>
    </xf>
    <xf numFmtId="2" fontId="0" fillId="0" borderId="0" xfId="0" applyNumberFormat="1" applyFill="1" applyAlignment="1">
      <alignment horizontal="center"/>
    </xf>
    <xf numFmtId="2" fontId="0" fillId="0" borderId="0" xfId="1" applyNumberFormat="1" applyFont="1" applyFill="1" applyAlignment="1">
      <alignment horizontal="center"/>
    </xf>
    <xf numFmtId="44" fontId="0" fillId="0" borderId="0" xfId="0" applyNumberFormat="1" applyFill="1"/>
    <xf numFmtId="165" fontId="0" fillId="0" borderId="0" xfId="2" applyNumberFormat="1" applyFont="1" applyFill="1"/>
    <xf numFmtId="167" fontId="0" fillId="0" borderId="0" xfId="1" applyNumberFormat="1" applyFont="1" applyFill="1" applyAlignment="1">
      <alignment horizontal="center"/>
    </xf>
    <xf numFmtId="167" fontId="0" fillId="0" borderId="0" xfId="0" applyNumberFormat="1" applyFill="1" applyAlignment="1">
      <alignment horizontal="center"/>
    </xf>
    <xf numFmtId="0" fontId="6" fillId="2" borderId="4" xfId="8" applyFont="1" applyAlignment="1" applyProtection="1">
      <alignment horizontal="center"/>
      <protection locked="0"/>
    </xf>
    <xf numFmtId="167" fontId="19" fillId="6" borderId="4" xfId="10" applyNumberFormat="1" applyFont="1" applyFill="1" applyAlignment="1">
      <alignment horizontal="center" vertical="center" wrapText="1"/>
    </xf>
    <xf numFmtId="2" fontId="19" fillId="6" borderId="4" xfId="10" applyNumberFormat="1" applyFont="1" applyFill="1" applyAlignment="1">
      <alignment horizontal="center" vertical="center" wrapText="1"/>
    </xf>
    <xf numFmtId="0" fontId="16" fillId="0" borderId="0" xfId="0" applyFont="1" applyBorder="1" applyAlignment="1">
      <alignment vertical="center"/>
    </xf>
    <xf numFmtId="0" fontId="14" fillId="0" borderId="0" xfId="0" applyFont="1" applyBorder="1" applyAlignment="1">
      <alignment vertical="center"/>
    </xf>
    <xf numFmtId="166" fontId="8" fillId="3" borderId="4" xfId="10" applyNumberFormat="1" applyAlignment="1">
      <alignment horizontal="center"/>
    </xf>
    <xf numFmtId="0" fontId="0" fillId="7" borderId="0" xfId="0" applyFill="1"/>
    <xf numFmtId="0" fontId="0" fillId="7" borderId="0" xfId="0" applyFill="1" applyAlignment="1">
      <alignment horizontal="center"/>
    </xf>
    <xf numFmtId="0" fontId="0" fillId="7" borderId="0" xfId="0" applyFill="1" applyBorder="1" applyAlignment="1">
      <alignment horizontal="center"/>
    </xf>
    <xf numFmtId="1" fontId="0" fillId="7" borderId="0" xfId="0" applyNumberFormat="1" applyFill="1" applyBorder="1" applyAlignment="1">
      <alignment horizontal="center"/>
    </xf>
    <xf numFmtId="166" fontId="0" fillId="7" borderId="0" xfId="0" applyNumberFormat="1" applyFill="1" applyAlignment="1">
      <alignment horizontal="center"/>
    </xf>
    <xf numFmtId="166" fontId="0" fillId="7" borderId="0" xfId="0" applyNumberFormat="1" applyFill="1"/>
    <xf numFmtId="3" fontId="0" fillId="7" borderId="0" xfId="0" applyNumberFormat="1" applyFill="1" applyBorder="1" applyAlignment="1">
      <alignment horizontal="center" vertical="center" wrapText="1"/>
    </xf>
    <xf numFmtId="3" fontId="0" fillId="7" borderId="0" xfId="0" applyNumberFormat="1" applyFill="1" applyBorder="1" applyAlignment="1">
      <alignment horizontal="center"/>
    </xf>
    <xf numFmtId="2" fontId="0" fillId="7" borderId="0" xfId="0" applyNumberFormat="1" applyFill="1" applyAlignment="1">
      <alignment horizontal="center"/>
    </xf>
    <xf numFmtId="0" fontId="0" fillId="7" borderId="0" xfId="0" applyFill="1" applyBorder="1" applyAlignment="1">
      <alignment horizontal="center" wrapText="1"/>
    </xf>
    <xf numFmtId="2" fontId="0" fillId="7" borderId="0" xfId="0" applyNumberFormat="1" applyFill="1"/>
    <xf numFmtId="0" fontId="9" fillId="7" borderId="0" xfId="0" applyFont="1" applyFill="1" applyAlignment="1">
      <alignment horizontal="center"/>
    </xf>
    <xf numFmtId="0" fontId="0" fillId="7" borderId="0" xfId="0" applyFill="1" applyAlignment="1"/>
    <xf numFmtId="167" fontId="0" fillId="7" borderId="0" xfId="0" applyNumberFormat="1" applyFill="1" applyAlignment="1">
      <alignment horizontal="center"/>
    </xf>
    <xf numFmtId="2" fontId="0" fillId="7" borderId="0" xfId="1" applyNumberFormat="1" applyFont="1" applyFill="1" applyAlignment="1">
      <alignment horizontal="center"/>
    </xf>
    <xf numFmtId="166" fontId="0" fillId="7" borderId="0" xfId="2" applyNumberFormat="1" applyFont="1" applyFill="1" applyBorder="1" applyAlignment="1">
      <alignment horizontal="center"/>
    </xf>
    <xf numFmtId="166" fontId="0" fillId="7" borderId="0" xfId="0" applyNumberFormat="1" applyFill="1" applyBorder="1" applyAlignment="1">
      <alignment horizontal="center"/>
    </xf>
    <xf numFmtId="0" fontId="21" fillId="0" borderId="0" xfId="0" applyFont="1" applyAlignment="1" applyProtection="1">
      <alignment horizontal="right"/>
      <protection locked="0"/>
    </xf>
    <xf numFmtId="0" fontId="4" fillId="0" borderId="2" xfId="5" applyBorder="1" applyAlignment="1" applyProtection="1">
      <alignment horizontal="center"/>
    </xf>
    <xf numFmtId="0" fontId="22" fillId="0" borderId="0" xfId="4" applyFont="1" applyBorder="1" applyAlignment="1" applyProtection="1">
      <alignment horizontal="right" vertical="top"/>
    </xf>
    <xf numFmtId="0" fontId="4" fillId="0" borderId="2" xfId="5" applyAlignment="1" applyProtection="1">
      <alignment horizontal="center"/>
    </xf>
    <xf numFmtId="0" fontId="20" fillId="0" borderId="0" xfId="0" applyFont="1" applyBorder="1" applyAlignment="1" applyProtection="1">
      <alignment horizontal="center" vertical="center"/>
      <protection locked="0"/>
    </xf>
    <xf numFmtId="0" fontId="20" fillId="0" borderId="2" xfId="0" applyFont="1" applyBorder="1" applyAlignment="1" applyProtection="1">
      <alignment horizontal="center" vertical="center"/>
      <protection locked="0"/>
    </xf>
    <xf numFmtId="0" fontId="3" fillId="0" borderId="18" xfId="4" applyBorder="1" applyAlignment="1" applyProtection="1">
      <alignment horizontal="center"/>
      <protection locked="0"/>
    </xf>
    <xf numFmtId="0" fontId="3" fillId="0" borderId="19" xfId="4" applyBorder="1" applyAlignment="1" applyProtection="1">
      <alignment horizontal="center"/>
      <protection locked="0"/>
    </xf>
    <xf numFmtId="0" fontId="3" fillId="0" borderId="20" xfId="4" applyBorder="1" applyAlignment="1" applyProtection="1">
      <alignment horizontal="center"/>
      <protection locked="0"/>
    </xf>
    <xf numFmtId="0" fontId="4" fillId="0" borderId="6" xfId="5" applyBorder="1" applyAlignment="1" applyProtection="1">
      <alignment horizontal="left"/>
    </xf>
    <xf numFmtId="0" fontId="10" fillId="0" borderId="6" xfId="0" applyFont="1" applyBorder="1" applyAlignment="1" applyProtection="1">
      <alignment horizontal="left" vertical="center" wrapText="1"/>
    </xf>
    <xf numFmtId="0" fontId="0" fillId="0" borderId="13" xfId="0" applyBorder="1" applyAlignment="1" applyProtection="1">
      <alignment horizontal="left" vertical="center" wrapText="1"/>
    </xf>
    <xf numFmtId="0" fontId="0" fillId="0" borderId="10" xfId="0" applyBorder="1" applyAlignment="1" applyProtection="1">
      <alignment horizontal="left" vertical="center" wrapText="1"/>
    </xf>
    <xf numFmtId="0" fontId="0" fillId="0" borderId="14" xfId="0" applyBorder="1" applyAlignment="1" applyProtection="1">
      <alignment horizontal="left" vertical="center" wrapText="1"/>
    </xf>
    <xf numFmtId="0" fontId="0" fillId="0" borderId="11" xfId="0" applyBorder="1" applyAlignment="1" applyProtection="1">
      <alignment horizontal="left" vertical="center" wrapText="1"/>
    </xf>
    <xf numFmtId="0" fontId="10" fillId="0" borderId="18" xfId="0" applyFont="1" applyBorder="1" applyAlignment="1" applyProtection="1">
      <alignment horizontal="left" vertical="center" wrapText="1"/>
    </xf>
    <xf numFmtId="0" fontId="10" fillId="0" borderId="19" xfId="0" applyFont="1" applyBorder="1" applyAlignment="1" applyProtection="1">
      <alignment horizontal="left" vertical="center" wrapText="1"/>
    </xf>
    <xf numFmtId="0" fontId="10" fillId="0" borderId="20" xfId="0" applyFont="1" applyBorder="1" applyAlignment="1" applyProtection="1">
      <alignment horizontal="left" vertical="center" wrapText="1"/>
    </xf>
    <xf numFmtId="0" fontId="0" fillId="0" borderId="12" xfId="0" applyBorder="1" applyAlignment="1" applyProtection="1">
      <alignment horizontal="left" vertical="center" wrapText="1"/>
    </xf>
    <xf numFmtId="0" fontId="0" fillId="0" borderId="9" xfId="0" applyBorder="1" applyAlignment="1" applyProtection="1">
      <alignment horizontal="left" vertical="center" wrapText="1"/>
    </xf>
    <xf numFmtId="0" fontId="3" fillId="0" borderId="25" xfId="4" applyBorder="1" applyAlignment="1" applyProtection="1">
      <alignment horizontal="center"/>
      <protection locked="0"/>
    </xf>
    <xf numFmtId="0" fontId="3" fillId="0" borderId="2" xfId="4" applyBorder="1" applyAlignment="1" applyProtection="1">
      <alignment horizontal="center"/>
      <protection locked="0"/>
    </xf>
    <xf numFmtId="0" fontId="3" fillId="0" borderId="26" xfId="4" applyBorder="1" applyAlignment="1" applyProtection="1">
      <alignment horizontal="center"/>
      <protection locked="0"/>
    </xf>
    <xf numFmtId="0" fontId="4" fillId="0" borderId="24" xfId="5" applyBorder="1" applyAlignment="1" applyProtection="1">
      <alignment horizontal="center" vertical="center"/>
    </xf>
    <xf numFmtId="0" fontId="4" fillId="0" borderId="8" xfId="5" applyBorder="1" applyAlignment="1" applyProtection="1">
      <alignment horizontal="center" vertical="center"/>
    </xf>
    <xf numFmtId="0" fontId="0" fillId="7" borderId="0" xfId="0" applyFill="1" applyAlignment="1">
      <alignment horizontal="center"/>
    </xf>
    <xf numFmtId="0" fontId="5" fillId="0" borderId="3" xfId="6" applyAlignment="1">
      <alignment horizontal="center"/>
    </xf>
    <xf numFmtId="0" fontId="16" fillId="0" borderId="0" xfId="0" applyFont="1" applyBorder="1" applyAlignment="1">
      <alignment horizontal="left" vertical="center" wrapText="1"/>
    </xf>
    <xf numFmtId="0" fontId="14" fillId="0" borderId="0" xfId="0" applyFont="1" applyBorder="1" applyAlignment="1">
      <alignment horizontal="left" vertical="center" wrapText="1"/>
    </xf>
    <xf numFmtId="0" fontId="9" fillId="0" borderId="0" xfId="0" applyFont="1" applyAlignment="1">
      <alignment horizontal="center"/>
    </xf>
    <xf numFmtId="0" fontId="9" fillId="7" borderId="0" xfId="0" applyFont="1" applyFill="1" applyAlignment="1">
      <alignment horizontal="center"/>
    </xf>
    <xf numFmtId="0" fontId="9" fillId="7" borderId="0" xfId="0" applyFont="1" applyFill="1" applyBorder="1" applyAlignment="1">
      <alignment horizontal="center"/>
    </xf>
    <xf numFmtId="0" fontId="16" fillId="0" borderId="0" xfId="0" applyFont="1" applyAlignment="1">
      <alignment horizontal="left" vertical="center" wrapText="1"/>
    </xf>
    <xf numFmtId="0" fontId="14" fillId="4" borderId="22" xfId="0" applyFont="1" applyFill="1" applyBorder="1" applyAlignment="1">
      <alignment horizontal="center" vertical="center"/>
    </xf>
    <xf numFmtId="0" fontId="14" fillId="4" borderId="23" xfId="0" applyFont="1" applyFill="1" applyBorder="1" applyAlignment="1">
      <alignment horizontal="center" vertical="center"/>
    </xf>
    <xf numFmtId="0" fontId="14" fillId="4" borderId="22" xfId="0" applyFont="1" applyFill="1" applyBorder="1" applyAlignment="1">
      <alignment horizontal="center" vertical="center" wrapText="1"/>
    </xf>
    <xf numFmtId="0" fontId="14" fillId="4" borderId="23" xfId="0" applyFont="1" applyFill="1" applyBorder="1" applyAlignment="1">
      <alignment horizontal="center" vertical="center" wrapText="1"/>
    </xf>
    <xf numFmtId="0" fontId="15" fillId="0" borderId="0" xfId="0" applyFont="1" applyAlignment="1">
      <alignment horizontal="left" vertical="center" wrapText="1"/>
    </xf>
  </cellXfs>
  <cellStyles count="11">
    <cellStyle name="Calculation" xfId="10" builtinId="22"/>
    <cellStyle name="Comma" xfId="1" builtinId="3"/>
    <cellStyle name="Currency" xfId="2" builtinId="4"/>
    <cellStyle name="Heading 1" xfId="4" builtinId="16"/>
    <cellStyle name="Heading 2" xfId="5" builtinId="17"/>
    <cellStyle name="Heading 3" xfId="6" builtinId="18"/>
    <cellStyle name="Heading 4" xfId="7" builtinId="19"/>
    <cellStyle name="Input" xfId="8" builtinId="20"/>
    <cellStyle name="Normal" xfId="0" builtinId="0"/>
    <cellStyle name="Output" xfId="9" builtinId="21"/>
    <cellStyle name="Title" xfId="3" builtin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7.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tx>
            <c:strRef>
              <c:f>'Worksheet 1'!$J$2</c:f>
              <c:strCache>
                <c:ptCount val="1"/>
                <c:pt idx="0">
                  <c:v>adjacent</c:v>
                </c:pt>
              </c:strCache>
            </c:strRef>
          </c:tx>
          <c:spPr>
            <a:ln w="31750"/>
          </c:spPr>
          <c:marker>
            <c:symbol val="none"/>
          </c:marker>
          <c:xVal>
            <c:numRef>
              <c:f>'Worksheet 1'!$I$3:$I$8</c:f>
              <c:numCache>
                <c:formatCode>#,##0</c:formatCode>
                <c:ptCount val="6"/>
                <c:pt idx="0" formatCode="General">
                  <c:v>1500</c:v>
                </c:pt>
                <c:pt idx="1">
                  <c:v>5000</c:v>
                </c:pt>
                <c:pt idx="2">
                  <c:v>10000</c:v>
                </c:pt>
                <c:pt idx="3">
                  <c:v>20000</c:v>
                </c:pt>
                <c:pt idx="4">
                  <c:v>40000</c:v>
                </c:pt>
                <c:pt idx="5">
                  <c:v>60000</c:v>
                </c:pt>
              </c:numCache>
            </c:numRef>
          </c:xVal>
          <c:yVal>
            <c:numRef>
              <c:f>'Worksheet 1'!$J$3:$J$8</c:f>
              <c:numCache>
                <c:formatCode>0</c:formatCode>
                <c:ptCount val="6"/>
                <c:pt idx="0">
                  <c:v>26.385989142179369</c:v>
                </c:pt>
                <c:pt idx="1">
                  <c:v>77.028697210541225</c:v>
                </c:pt>
                <c:pt idx="2">
                  <c:v>106.18454706643422</c:v>
                </c:pt>
                <c:pt idx="3">
                  <c:v>135.3403969223271</c:v>
                </c:pt>
                <c:pt idx="4">
                  <c:v>164.4962467782201</c:v>
                </c:pt>
                <c:pt idx="5">
                  <c:v>181.55132562057389</c:v>
                </c:pt>
              </c:numCache>
            </c:numRef>
          </c:yVal>
          <c:smooth val="1"/>
        </c:ser>
        <c:ser>
          <c:idx val="1"/>
          <c:order val="1"/>
          <c:tx>
            <c:strRef>
              <c:f>'Worksheet 1'!$K$2</c:f>
              <c:strCache>
                <c:ptCount val="1"/>
                <c:pt idx="0">
                  <c:v>6'</c:v>
                </c:pt>
              </c:strCache>
            </c:strRef>
          </c:tx>
          <c:spPr>
            <a:ln w="31750">
              <a:prstDash val="dash"/>
            </a:ln>
          </c:spPr>
          <c:marker>
            <c:symbol val="none"/>
          </c:marker>
          <c:xVal>
            <c:numRef>
              <c:f>'Worksheet 1'!$I$3:$I$8</c:f>
              <c:numCache>
                <c:formatCode>#,##0</c:formatCode>
                <c:ptCount val="6"/>
                <c:pt idx="0" formatCode="General">
                  <c:v>1500</c:v>
                </c:pt>
                <c:pt idx="1">
                  <c:v>5000</c:v>
                </c:pt>
                <c:pt idx="2">
                  <c:v>10000</c:v>
                </c:pt>
                <c:pt idx="3">
                  <c:v>20000</c:v>
                </c:pt>
                <c:pt idx="4">
                  <c:v>40000</c:v>
                </c:pt>
                <c:pt idx="5">
                  <c:v>60000</c:v>
                </c:pt>
              </c:numCache>
            </c:numRef>
          </c:xVal>
          <c:yVal>
            <c:numRef>
              <c:f>'Worksheet 1'!$K$3:$K$8</c:f>
              <c:numCache>
                <c:formatCode>0</c:formatCode>
                <c:ptCount val="6"/>
                <c:pt idx="0">
                  <c:v>21.514953514100625</c:v>
                </c:pt>
                <c:pt idx="1">
                  <c:v>62.801588920045646</c:v>
                </c:pt>
                <c:pt idx="2">
                  <c:v>86.570992035807279</c:v>
                </c:pt>
                <c:pt idx="3">
                  <c:v>110.34039515156886</c:v>
                </c:pt>
                <c:pt idx="4">
                  <c:v>134.10979826733055</c:v>
                </c:pt>
                <c:pt idx="5">
                  <c:v>148.01400775457572</c:v>
                </c:pt>
              </c:numCache>
            </c:numRef>
          </c:yVal>
          <c:smooth val="1"/>
        </c:ser>
        <c:ser>
          <c:idx val="2"/>
          <c:order val="2"/>
          <c:tx>
            <c:strRef>
              <c:f>'Worksheet 1'!$L$2</c:f>
              <c:strCache>
                <c:ptCount val="1"/>
                <c:pt idx="0">
                  <c:v>12'</c:v>
                </c:pt>
              </c:strCache>
            </c:strRef>
          </c:tx>
          <c:spPr>
            <a:ln w="31750">
              <a:prstDash val="sysDot"/>
            </a:ln>
          </c:spPr>
          <c:marker>
            <c:symbol val="none"/>
          </c:marker>
          <c:xVal>
            <c:numRef>
              <c:f>'Worksheet 1'!$I$3:$I$8</c:f>
              <c:numCache>
                <c:formatCode>#,##0</c:formatCode>
                <c:ptCount val="6"/>
                <c:pt idx="0" formatCode="General">
                  <c:v>1500</c:v>
                </c:pt>
                <c:pt idx="1">
                  <c:v>5000</c:v>
                </c:pt>
                <c:pt idx="2">
                  <c:v>10000</c:v>
                </c:pt>
                <c:pt idx="3">
                  <c:v>20000</c:v>
                </c:pt>
                <c:pt idx="4">
                  <c:v>40000</c:v>
                </c:pt>
                <c:pt idx="5">
                  <c:v>60000</c:v>
                </c:pt>
              </c:numCache>
            </c:numRef>
          </c:xVal>
          <c:yVal>
            <c:numRef>
              <c:f>'Worksheet 1'!$L$3:$L$8</c:f>
              <c:numCache>
                <c:formatCode>0</c:formatCode>
                <c:ptCount val="6"/>
                <c:pt idx="0">
                  <c:v>14.291281095594542</c:v>
                </c:pt>
                <c:pt idx="1">
                  <c:v>41.710557741313437</c:v>
                </c:pt>
                <c:pt idx="2">
                  <c:v>57.496291631385617</c:v>
                </c:pt>
                <c:pt idx="3">
                  <c:v>73.282025521457768</c:v>
                </c:pt>
                <c:pt idx="4">
                  <c:v>89.067759411529977</c:v>
                </c:pt>
                <c:pt idx="5">
                  <c:v>98.301821783585325</c:v>
                </c:pt>
              </c:numCache>
            </c:numRef>
          </c:yVal>
          <c:smooth val="1"/>
        </c:ser>
        <c:ser>
          <c:idx val="3"/>
          <c:order val="3"/>
          <c:tx>
            <c:strRef>
              <c:f>'Worksheet 1'!$N$1</c:f>
              <c:strCache>
                <c:ptCount val="1"/>
                <c:pt idx="0">
                  <c:v>Project1</c:v>
                </c:pt>
              </c:strCache>
            </c:strRef>
          </c:tx>
          <c:spPr>
            <a:ln>
              <a:solidFill>
                <a:schemeClr val="tx1"/>
              </a:solidFill>
              <a:prstDash val="lgDashDotDot"/>
            </a:ln>
          </c:spPr>
          <c:marker>
            <c:symbol val="none"/>
          </c:marker>
          <c:dLbls>
            <c:dLbl>
              <c:idx val="0"/>
              <c:layout>
                <c:manualLayout>
                  <c:x val="-9.244444444444444E-2"/>
                  <c:y val="0"/>
                </c:manualLayout>
              </c:layout>
              <c:dLblPos val="r"/>
              <c:showLegendKey val="0"/>
              <c:showVal val="1"/>
              <c:showCatName val="0"/>
              <c:showSerName val="0"/>
              <c:showPercent val="0"/>
              <c:showBubbleSize val="0"/>
            </c:dLbl>
            <c:txPr>
              <a:bodyPr/>
              <a:lstStyle/>
              <a:p>
                <a:pPr>
                  <a:defRPr b="1"/>
                </a:pPr>
                <a:endParaRPr lang="en-US"/>
              </a:p>
            </c:txPr>
            <c:dLblPos val="l"/>
            <c:showLegendKey val="0"/>
            <c:showVal val="0"/>
            <c:showCatName val="0"/>
            <c:showSerName val="0"/>
            <c:showPercent val="0"/>
            <c:showBubbleSize val="0"/>
          </c:dLbls>
          <c:xVal>
            <c:numRef>
              <c:f>'Worksheet 1'!$O$2:$Q$2</c:f>
              <c:numCache>
                <c:formatCode>General</c:formatCode>
                <c:ptCount val="3"/>
                <c:pt idx="0">
                  <c:v>0</c:v>
                </c:pt>
                <c:pt idx="1">
                  <c:v>0</c:v>
                </c:pt>
                <c:pt idx="2">
                  <c:v>0</c:v>
                </c:pt>
              </c:numCache>
            </c:numRef>
          </c:xVal>
          <c:yVal>
            <c:numRef>
              <c:f>'Worksheet 1'!$O$3:$P$3</c:f>
              <c:numCache>
                <c:formatCode>"$"#,##0</c:formatCode>
                <c:ptCount val="2"/>
                <c:pt idx="0">
                  <c:v>0</c:v>
                </c:pt>
                <c:pt idx="1">
                  <c:v>0</c:v>
                </c:pt>
              </c:numCache>
            </c:numRef>
          </c:yVal>
          <c:smooth val="1"/>
        </c:ser>
        <c:ser>
          <c:idx val="4"/>
          <c:order val="4"/>
          <c:tx>
            <c:strRef>
              <c:f>'Worksheet 1'!$R$1</c:f>
              <c:strCache>
                <c:ptCount val="1"/>
                <c:pt idx="0">
                  <c:v>Project2</c:v>
                </c:pt>
              </c:strCache>
            </c:strRef>
          </c:tx>
          <c:spPr>
            <a:ln>
              <a:solidFill>
                <a:schemeClr val="tx1"/>
              </a:solidFill>
              <a:prstDash val="lgDashDotDot"/>
            </a:ln>
          </c:spPr>
          <c:marker>
            <c:symbol val="none"/>
          </c:marker>
          <c:dLbls>
            <c:dLbl>
              <c:idx val="0"/>
              <c:delete val="1"/>
            </c:dLbl>
            <c:txPr>
              <a:bodyPr/>
              <a:lstStyle/>
              <a:p>
                <a:pPr>
                  <a:defRPr b="1"/>
                </a:pPr>
                <a:endParaRPr lang="en-US"/>
              </a:p>
            </c:txPr>
            <c:dLblPos val="t"/>
            <c:showLegendKey val="0"/>
            <c:showVal val="0"/>
            <c:showCatName val="1"/>
            <c:showSerName val="0"/>
            <c:showPercent val="0"/>
            <c:showBubbleSize val="0"/>
            <c:showLeaderLines val="0"/>
          </c:dLbls>
          <c:xVal>
            <c:numRef>
              <c:f>'Worksheet 1'!$P$2:$Q$2</c:f>
              <c:numCache>
                <c:formatCode>General</c:formatCode>
                <c:ptCount val="2"/>
                <c:pt idx="0">
                  <c:v>0</c:v>
                </c:pt>
                <c:pt idx="1">
                  <c:v>0</c:v>
                </c:pt>
              </c:numCache>
            </c:numRef>
          </c:xVal>
          <c:yVal>
            <c:numRef>
              <c:f>'Worksheet 1'!$P$3:$Q$3</c:f>
              <c:numCache>
                <c:formatCode>General</c:formatCode>
                <c:ptCount val="2"/>
                <c:pt idx="0" formatCode="&quot;$&quot;#,##0">
                  <c:v>0</c:v>
                </c:pt>
                <c:pt idx="1">
                  <c:v>0</c:v>
                </c:pt>
              </c:numCache>
            </c:numRef>
          </c:yVal>
          <c:smooth val="1"/>
        </c:ser>
        <c:dLbls>
          <c:showLegendKey val="0"/>
          <c:showVal val="0"/>
          <c:showCatName val="0"/>
          <c:showSerName val="0"/>
          <c:showPercent val="0"/>
          <c:showBubbleSize val="0"/>
        </c:dLbls>
        <c:axId val="71728128"/>
        <c:axId val="102544512"/>
      </c:scatterChart>
      <c:valAx>
        <c:axId val="71728128"/>
        <c:scaling>
          <c:orientation val="minMax"/>
          <c:max val="60000"/>
        </c:scaling>
        <c:delete val="0"/>
        <c:axPos val="b"/>
        <c:title>
          <c:tx>
            <c:rich>
              <a:bodyPr/>
              <a:lstStyle/>
              <a:p>
                <a:pPr>
                  <a:defRPr/>
                </a:pPr>
                <a:r>
                  <a:rPr lang="en-US"/>
                  <a:t>Bi-Directional AADT (vpd)</a:t>
                </a:r>
              </a:p>
            </c:rich>
          </c:tx>
          <c:layout/>
          <c:overlay val="0"/>
        </c:title>
        <c:numFmt formatCode="General" sourceLinked="1"/>
        <c:majorTickMark val="out"/>
        <c:minorTickMark val="none"/>
        <c:tickLblPos val="nextTo"/>
        <c:crossAx val="102544512"/>
        <c:crosses val="autoZero"/>
        <c:crossBetween val="midCat"/>
      </c:valAx>
      <c:valAx>
        <c:axId val="102544512"/>
        <c:scaling>
          <c:orientation val="minMax"/>
          <c:max val="250"/>
        </c:scaling>
        <c:delete val="0"/>
        <c:axPos val="l"/>
        <c:majorGridlines/>
        <c:title>
          <c:tx>
            <c:rich>
              <a:bodyPr rot="-5400000" vert="horz"/>
              <a:lstStyle/>
              <a:p>
                <a:pPr>
                  <a:defRPr/>
                </a:pPr>
                <a:r>
                  <a:rPr lang="en-US"/>
                  <a:t>Potential Worker Crash Costs per</a:t>
                </a:r>
                <a:r>
                  <a:rPr lang="en-US" baseline="0"/>
                  <a:t> Shift ($)</a:t>
                </a:r>
                <a:endParaRPr lang="en-US"/>
              </a:p>
            </c:rich>
          </c:tx>
          <c:layout/>
          <c:overlay val="0"/>
        </c:title>
        <c:numFmt formatCode="0" sourceLinked="1"/>
        <c:majorTickMark val="out"/>
        <c:minorTickMark val="none"/>
        <c:tickLblPos val="nextTo"/>
        <c:crossAx val="71728128"/>
        <c:crosses val="autoZero"/>
        <c:crossBetween val="midCat"/>
        <c:majorUnit val="50"/>
      </c:valAx>
    </c:plotArea>
    <c:legend>
      <c:legendPos val="b"/>
      <c:layout>
        <c:manualLayout>
          <c:xMode val="edge"/>
          <c:yMode val="edge"/>
          <c:x val="0.24145672344071492"/>
          <c:y val="0.89008363985176697"/>
          <c:w val="0.52225564399435853"/>
          <c:h val="8.3623634469004254E-2"/>
        </c:manualLayout>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Facility Operating Speed = 50 Mph</a:t>
            </a:r>
          </a:p>
        </c:rich>
      </c:tx>
      <c:layout/>
      <c:overlay val="0"/>
    </c:title>
    <c:autoTitleDeleted val="0"/>
    <c:plotArea>
      <c:layout/>
      <c:scatterChart>
        <c:scatterStyle val="lineMarker"/>
        <c:varyColors val="0"/>
        <c:ser>
          <c:idx val="0"/>
          <c:order val="0"/>
          <c:tx>
            <c:strRef>
              <c:f>'Worksheet 2'!$W$2</c:f>
              <c:strCache>
                <c:ptCount val="1"/>
                <c:pt idx="0">
                  <c:v>Lower Limit</c:v>
                </c:pt>
              </c:strCache>
            </c:strRef>
          </c:tx>
          <c:marker>
            <c:symbol val="none"/>
          </c:marker>
          <c:xVal>
            <c:numRef>
              <c:f>'Worksheet 2'!$S$4:$S$16</c:f>
              <c:numCache>
                <c:formatCode>General</c:formatCode>
                <c:ptCount val="13"/>
                <c:pt idx="0">
                  <c:v>1000</c:v>
                </c:pt>
                <c:pt idx="1">
                  <c:v>2500</c:v>
                </c:pt>
                <c:pt idx="2">
                  <c:v>5000</c:v>
                </c:pt>
                <c:pt idx="3">
                  <c:v>10000</c:v>
                </c:pt>
                <c:pt idx="4">
                  <c:v>25000</c:v>
                </c:pt>
                <c:pt idx="5">
                  <c:v>50000</c:v>
                </c:pt>
                <c:pt idx="6">
                  <c:v>75000</c:v>
                </c:pt>
                <c:pt idx="7">
                  <c:v>100000</c:v>
                </c:pt>
                <c:pt idx="8">
                  <c:v>125000</c:v>
                </c:pt>
                <c:pt idx="9">
                  <c:v>150000</c:v>
                </c:pt>
                <c:pt idx="10">
                  <c:v>175000</c:v>
                </c:pt>
                <c:pt idx="11">
                  <c:v>200000</c:v>
                </c:pt>
                <c:pt idx="12">
                  <c:v>250000</c:v>
                </c:pt>
              </c:numCache>
            </c:numRef>
          </c:xVal>
          <c:yVal>
            <c:numRef>
              <c:f>'Worksheet 2'!$W$4:$W$16</c:f>
              <c:numCache>
                <c:formatCode>0.0</c:formatCode>
                <c:ptCount val="13"/>
                <c:pt idx="0">
                  <c:v>281.91833538711637</c:v>
                </c:pt>
                <c:pt idx="1">
                  <c:v>54.964644051991243</c:v>
                </c:pt>
                <c:pt idx="2">
                  <c:v>34.161081675151813</c:v>
                </c:pt>
                <c:pt idx="3">
                  <c:v>24.781524906088482</c:v>
                </c:pt>
                <c:pt idx="4">
                  <c:v>18.182139179309292</c:v>
                </c:pt>
                <c:pt idx="5">
                  <c:v>15.133494109713469</c:v>
                </c:pt>
                <c:pt idx="6">
                  <c:v>13.781750578238283</c:v>
                </c:pt>
                <c:pt idx="7">
                  <c:v>12.960392463422908</c:v>
                </c:pt>
                <c:pt idx="8">
                  <c:v>12.387739172504768</c:v>
                </c:pt>
                <c:pt idx="9">
                  <c:v>11.956103860615157</c:v>
                </c:pt>
                <c:pt idx="10">
                  <c:v>11.613957005766073</c:v>
                </c:pt>
                <c:pt idx="11">
                  <c:v>11.33302156992611</c:v>
                </c:pt>
                <c:pt idx="12">
                  <c:v>10.89270696482364</c:v>
                </c:pt>
              </c:numCache>
            </c:numRef>
          </c:yVal>
          <c:smooth val="0"/>
        </c:ser>
        <c:ser>
          <c:idx val="1"/>
          <c:order val="1"/>
          <c:tx>
            <c:strRef>
              <c:f>'Worksheet 2'!$X$2</c:f>
              <c:strCache>
                <c:ptCount val="1"/>
                <c:pt idx="0">
                  <c:v>Upper Limit</c:v>
                </c:pt>
              </c:strCache>
            </c:strRef>
          </c:tx>
          <c:marker>
            <c:symbol val="none"/>
          </c:marker>
          <c:xVal>
            <c:numRef>
              <c:f>'Worksheet 2'!$S$4:$S$16</c:f>
              <c:numCache>
                <c:formatCode>General</c:formatCode>
                <c:ptCount val="13"/>
                <c:pt idx="0">
                  <c:v>1000</c:v>
                </c:pt>
                <c:pt idx="1">
                  <c:v>2500</c:v>
                </c:pt>
                <c:pt idx="2">
                  <c:v>5000</c:v>
                </c:pt>
                <c:pt idx="3">
                  <c:v>10000</c:v>
                </c:pt>
                <c:pt idx="4">
                  <c:v>25000</c:v>
                </c:pt>
                <c:pt idx="5">
                  <c:v>50000</c:v>
                </c:pt>
                <c:pt idx="6">
                  <c:v>75000</c:v>
                </c:pt>
                <c:pt idx="7">
                  <c:v>100000</c:v>
                </c:pt>
                <c:pt idx="8">
                  <c:v>125000</c:v>
                </c:pt>
                <c:pt idx="9">
                  <c:v>150000</c:v>
                </c:pt>
                <c:pt idx="10">
                  <c:v>175000</c:v>
                </c:pt>
                <c:pt idx="11">
                  <c:v>200000</c:v>
                </c:pt>
                <c:pt idx="12">
                  <c:v>250000</c:v>
                </c:pt>
              </c:numCache>
            </c:numRef>
          </c:xVal>
          <c:yVal>
            <c:numRef>
              <c:f>'Worksheet 2'!$X$4:$X$16</c:f>
              <c:numCache>
                <c:formatCode>0.0</c:formatCode>
                <c:ptCount val="13"/>
                <c:pt idx="0">
                  <c:v>493.35708692745351</c:v>
                </c:pt>
                <c:pt idx="1">
                  <c:v>96.188127090984665</c:v>
                </c:pt>
                <c:pt idx="2">
                  <c:v>59.781892931515664</c:v>
                </c:pt>
                <c:pt idx="3">
                  <c:v>43.36766858565484</c:v>
                </c:pt>
                <c:pt idx="4">
                  <c:v>31.818743563791259</c:v>
                </c:pt>
                <c:pt idx="5">
                  <c:v>26.483614691998568</c:v>
                </c:pt>
                <c:pt idx="6">
                  <c:v>24.11806351191699</c:v>
                </c:pt>
                <c:pt idx="7">
                  <c:v>22.680686810990085</c:v>
                </c:pt>
                <c:pt idx="8">
                  <c:v>21.67854355188334</c:v>
                </c:pt>
                <c:pt idx="9">
                  <c:v>20.92318175607652</c:v>
                </c:pt>
                <c:pt idx="10">
                  <c:v>20.324424760090622</c:v>
                </c:pt>
                <c:pt idx="11">
                  <c:v>19.832787747370691</c:v>
                </c:pt>
                <c:pt idx="12">
                  <c:v>19.062237188441365</c:v>
                </c:pt>
              </c:numCache>
            </c:numRef>
          </c:yVal>
          <c:smooth val="0"/>
        </c:ser>
        <c:ser>
          <c:idx val="2"/>
          <c:order val="2"/>
          <c:tx>
            <c:strRef>
              <c:f>'Worksheet 2'!$AD$14</c:f>
              <c:strCache>
                <c:ptCount val="1"/>
                <c:pt idx="0">
                  <c:v>Project</c:v>
                </c:pt>
              </c:strCache>
            </c:strRef>
          </c:tx>
          <c:spPr>
            <a:ln>
              <a:noFill/>
            </a:ln>
          </c:spPr>
          <c:marker>
            <c:symbol val="circle"/>
            <c:size val="6"/>
            <c:spPr>
              <a:solidFill>
                <a:schemeClr val="tx1"/>
              </a:solidFill>
              <a:ln>
                <a:solidFill>
                  <a:schemeClr val="tx1"/>
                </a:solidFill>
              </a:ln>
            </c:spPr>
          </c:marker>
          <c:xVal>
            <c:strRef>
              <c:f>'Worksheet 2'!$AE$15</c:f>
              <c:strCache>
                <c:ptCount val="1"/>
                <c:pt idx="0">
                  <c:v> </c:v>
                </c:pt>
              </c:strCache>
            </c:strRef>
          </c:xVal>
          <c:yVal>
            <c:numRef>
              <c:f>'Worksheet 2'!$AF$15</c:f>
              <c:numCache>
                <c:formatCode>General</c:formatCode>
                <c:ptCount val="1"/>
                <c:pt idx="0">
                  <c:v>0</c:v>
                </c:pt>
              </c:numCache>
            </c:numRef>
          </c:yVal>
          <c:smooth val="0"/>
        </c:ser>
        <c:dLbls>
          <c:showLegendKey val="0"/>
          <c:showVal val="0"/>
          <c:showCatName val="0"/>
          <c:showSerName val="0"/>
          <c:showPercent val="0"/>
          <c:showBubbleSize val="0"/>
        </c:dLbls>
        <c:axId val="106678144"/>
        <c:axId val="106738048"/>
      </c:scatterChart>
      <c:valAx>
        <c:axId val="106678144"/>
        <c:scaling>
          <c:orientation val="minMax"/>
          <c:max val="100000"/>
          <c:min val="0"/>
        </c:scaling>
        <c:delete val="0"/>
        <c:axPos val="b"/>
        <c:title>
          <c:tx>
            <c:rich>
              <a:bodyPr/>
              <a:lstStyle/>
              <a:p>
                <a:pPr>
                  <a:defRPr/>
                </a:pPr>
                <a:r>
                  <a:rPr lang="en-US"/>
                  <a:t>AADT (vpd)</a:t>
                </a:r>
              </a:p>
            </c:rich>
          </c:tx>
          <c:layout/>
          <c:overlay val="0"/>
        </c:title>
        <c:numFmt formatCode="General" sourceLinked="1"/>
        <c:majorTickMark val="out"/>
        <c:minorTickMark val="none"/>
        <c:tickLblPos val="nextTo"/>
        <c:crossAx val="106738048"/>
        <c:crosses val="autoZero"/>
        <c:crossBetween val="midCat"/>
      </c:valAx>
      <c:valAx>
        <c:axId val="106738048"/>
        <c:scaling>
          <c:orientation val="minMax"/>
          <c:max val="50"/>
          <c:min val="0"/>
        </c:scaling>
        <c:delete val="0"/>
        <c:axPos val="l"/>
        <c:title>
          <c:tx>
            <c:rich>
              <a:bodyPr rot="-5400000" vert="horz"/>
              <a:lstStyle/>
              <a:p>
                <a:pPr>
                  <a:defRPr/>
                </a:pPr>
                <a:r>
                  <a:rPr lang="en-US"/>
                  <a:t>Work Activity Safety Exposure Duration (Weeks)</a:t>
                </a:r>
              </a:p>
            </c:rich>
          </c:tx>
          <c:layout>
            <c:manualLayout>
              <c:xMode val="edge"/>
              <c:yMode val="edge"/>
              <c:x val="3.7162162162162164E-2"/>
              <c:y val="0.12441558564172284"/>
            </c:manualLayout>
          </c:layout>
          <c:overlay val="0"/>
        </c:title>
        <c:numFmt formatCode="0" sourceLinked="0"/>
        <c:majorTickMark val="out"/>
        <c:minorTickMark val="none"/>
        <c:tickLblPos val="nextTo"/>
        <c:crossAx val="106678144"/>
        <c:crosses val="autoZero"/>
        <c:crossBetween val="midCat"/>
        <c:majorUnit val="5"/>
      </c:valAx>
      <c:spPr>
        <a:ln w="15875">
          <a:solidFill>
            <a:schemeClr val="tx1"/>
          </a:solidFill>
        </a:ln>
      </c:spPr>
    </c:plotArea>
    <c:plotVisOnly val="1"/>
    <c:dispBlanksAs val="gap"/>
    <c:showDLblsOverMax val="0"/>
  </c:chart>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Facility Operating Speed = 50 Mph</a:t>
            </a:r>
          </a:p>
        </c:rich>
      </c:tx>
      <c:overlay val="0"/>
    </c:title>
    <c:autoTitleDeleted val="0"/>
    <c:plotArea>
      <c:layout/>
      <c:scatterChart>
        <c:scatterStyle val="lineMarker"/>
        <c:varyColors val="0"/>
        <c:ser>
          <c:idx val="0"/>
          <c:order val="0"/>
          <c:tx>
            <c:strRef>
              <c:f>'Worksheet 2'!$W$2</c:f>
              <c:strCache>
                <c:ptCount val="1"/>
                <c:pt idx="0">
                  <c:v>Lower Limit</c:v>
                </c:pt>
              </c:strCache>
            </c:strRef>
          </c:tx>
          <c:marker>
            <c:symbol val="none"/>
          </c:marker>
          <c:xVal>
            <c:numRef>
              <c:f>'Worksheet 2'!$S$5:$S$15</c:f>
              <c:numCache>
                <c:formatCode>General</c:formatCode>
                <c:ptCount val="11"/>
                <c:pt idx="0">
                  <c:v>2500</c:v>
                </c:pt>
                <c:pt idx="1">
                  <c:v>5000</c:v>
                </c:pt>
                <c:pt idx="2">
                  <c:v>10000</c:v>
                </c:pt>
                <c:pt idx="3">
                  <c:v>25000</c:v>
                </c:pt>
                <c:pt idx="4">
                  <c:v>50000</c:v>
                </c:pt>
                <c:pt idx="5">
                  <c:v>75000</c:v>
                </c:pt>
                <c:pt idx="6">
                  <c:v>100000</c:v>
                </c:pt>
                <c:pt idx="7">
                  <c:v>125000</c:v>
                </c:pt>
                <c:pt idx="8">
                  <c:v>150000</c:v>
                </c:pt>
                <c:pt idx="9">
                  <c:v>175000</c:v>
                </c:pt>
                <c:pt idx="10">
                  <c:v>200000</c:v>
                </c:pt>
              </c:numCache>
            </c:numRef>
          </c:xVal>
          <c:yVal>
            <c:numRef>
              <c:f>'Worksheet 2'!$W$5:$W$15</c:f>
              <c:numCache>
                <c:formatCode>0.0</c:formatCode>
                <c:ptCount val="11"/>
                <c:pt idx="0">
                  <c:v>54.964644051991243</c:v>
                </c:pt>
                <c:pt idx="1">
                  <c:v>34.161081675151813</c:v>
                </c:pt>
                <c:pt idx="2">
                  <c:v>24.781524906088482</c:v>
                </c:pt>
                <c:pt idx="3">
                  <c:v>18.182139179309292</c:v>
                </c:pt>
                <c:pt idx="4">
                  <c:v>15.133494109713469</c:v>
                </c:pt>
                <c:pt idx="5">
                  <c:v>13.781750578238283</c:v>
                </c:pt>
                <c:pt idx="6">
                  <c:v>12.960392463422908</c:v>
                </c:pt>
                <c:pt idx="7">
                  <c:v>12.387739172504768</c:v>
                </c:pt>
                <c:pt idx="8">
                  <c:v>11.956103860615157</c:v>
                </c:pt>
                <c:pt idx="9">
                  <c:v>11.613957005766073</c:v>
                </c:pt>
                <c:pt idx="10">
                  <c:v>11.33302156992611</c:v>
                </c:pt>
              </c:numCache>
            </c:numRef>
          </c:yVal>
          <c:smooth val="0"/>
        </c:ser>
        <c:ser>
          <c:idx val="1"/>
          <c:order val="1"/>
          <c:tx>
            <c:strRef>
              <c:f>'Worksheet 2'!$X$2</c:f>
              <c:strCache>
                <c:ptCount val="1"/>
                <c:pt idx="0">
                  <c:v>Upper Limit</c:v>
                </c:pt>
              </c:strCache>
            </c:strRef>
          </c:tx>
          <c:marker>
            <c:symbol val="none"/>
          </c:marker>
          <c:xVal>
            <c:numRef>
              <c:f>'Worksheet 2'!$S$5:$S$15</c:f>
              <c:numCache>
                <c:formatCode>General</c:formatCode>
                <c:ptCount val="11"/>
                <c:pt idx="0">
                  <c:v>2500</c:v>
                </c:pt>
                <c:pt idx="1">
                  <c:v>5000</c:v>
                </c:pt>
                <c:pt idx="2">
                  <c:v>10000</c:v>
                </c:pt>
                <c:pt idx="3">
                  <c:v>25000</c:v>
                </c:pt>
                <c:pt idx="4">
                  <c:v>50000</c:v>
                </c:pt>
                <c:pt idx="5">
                  <c:v>75000</c:v>
                </c:pt>
                <c:pt idx="6">
                  <c:v>100000</c:v>
                </c:pt>
                <c:pt idx="7">
                  <c:v>125000</c:v>
                </c:pt>
                <c:pt idx="8">
                  <c:v>150000</c:v>
                </c:pt>
                <c:pt idx="9">
                  <c:v>175000</c:v>
                </c:pt>
                <c:pt idx="10">
                  <c:v>200000</c:v>
                </c:pt>
              </c:numCache>
            </c:numRef>
          </c:xVal>
          <c:yVal>
            <c:numRef>
              <c:f>'Worksheet 2'!$X$5:$X$15</c:f>
              <c:numCache>
                <c:formatCode>0.0</c:formatCode>
                <c:ptCount val="11"/>
                <c:pt idx="0">
                  <c:v>96.188127090984665</c:v>
                </c:pt>
                <c:pt idx="1">
                  <c:v>59.781892931515664</c:v>
                </c:pt>
                <c:pt idx="2">
                  <c:v>43.36766858565484</c:v>
                </c:pt>
                <c:pt idx="3">
                  <c:v>31.818743563791259</c:v>
                </c:pt>
                <c:pt idx="4">
                  <c:v>26.483614691998568</c:v>
                </c:pt>
                <c:pt idx="5">
                  <c:v>24.11806351191699</c:v>
                </c:pt>
                <c:pt idx="6">
                  <c:v>22.680686810990085</c:v>
                </c:pt>
                <c:pt idx="7">
                  <c:v>21.67854355188334</c:v>
                </c:pt>
                <c:pt idx="8">
                  <c:v>20.92318175607652</c:v>
                </c:pt>
                <c:pt idx="9">
                  <c:v>20.324424760090622</c:v>
                </c:pt>
                <c:pt idx="10">
                  <c:v>19.832787747370691</c:v>
                </c:pt>
              </c:numCache>
            </c:numRef>
          </c:yVal>
          <c:smooth val="0"/>
        </c:ser>
        <c:ser>
          <c:idx val="2"/>
          <c:order val="2"/>
          <c:tx>
            <c:strRef>
              <c:f>'Worksheet 2'!$AD$14</c:f>
              <c:strCache>
                <c:ptCount val="1"/>
                <c:pt idx="0">
                  <c:v>Project</c:v>
                </c:pt>
              </c:strCache>
            </c:strRef>
          </c:tx>
          <c:spPr>
            <a:ln>
              <a:noFill/>
            </a:ln>
          </c:spPr>
          <c:marker>
            <c:symbol val="circle"/>
            <c:size val="6"/>
            <c:spPr>
              <a:solidFill>
                <a:schemeClr val="tx1"/>
              </a:solidFill>
              <a:ln>
                <a:solidFill>
                  <a:schemeClr val="tx1"/>
                </a:solidFill>
              </a:ln>
            </c:spPr>
          </c:marker>
          <c:xVal>
            <c:strRef>
              <c:f>'Worksheet 2'!$AE$15</c:f>
              <c:strCache>
                <c:ptCount val="1"/>
                <c:pt idx="0">
                  <c:v> </c:v>
                </c:pt>
              </c:strCache>
            </c:strRef>
          </c:xVal>
          <c:yVal>
            <c:numRef>
              <c:f>'Worksheet 2'!$AF$15</c:f>
              <c:numCache>
                <c:formatCode>General</c:formatCode>
                <c:ptCount val="1"/>
                <c:pt idx="0">
                  <c:v>0</c:v>
                </c:pt>
              </c:numCache>
            </c:numRef>
          </c:yVal>
          <c:smooth val="0"/>
        </c:ser>
        <c:dLbls>
          <c:showLegendKey val="0"/>
          <c:showVal val="0"/>
          <c:showCatName val="0"/>
          <c:showSerName val="0"/>
          <c:showPercent val="0"/>
          <c:showBubbleSize val="0"/>
        </c:dLbls>
        <c:axId val="144074240"/>
        <c:axId val="144126336"/>
      </c:scatterChart>
      <c:valAx>
        <c:axId val="144074240"/>
        <c:scaling>
          <c:orientation val="minMax"/>
          <c:max val="15000"/>
          <c:min val="2500"/>
        </c:scaling>
        <c:delete val="0"/>
        <c:axPos val="b"/>
        <c:title>
          <c:tx>
            <c:rich>
              <a:bodyPr/>
              <a:lstStyle/>
              <a:p>
                <a:pPr>
                  <a:defRPr/>
                </a:pPr>
                <a:r>
                  <a:rPr lang="en-US"/>
                  <a:t>AADT (vpd)</a:t>
                </a:r>
              </a:p>
            </c:rich>
          </c:tx>
          <c:overlay val="0"/>
        </c:title>
        <c:numFmt formatCode="General" sourceLinked="1"/>
        <c:majorTickMark val="out"/>
        <c:minorTickMark val="none"/>
        <c:tickLblPos val="nextTo"/>
        <c:crossAx val="144126336"/>
        <c:crosses val="autoZero"/>
        <c:crossBetween val="midCat"/>
        <c:majorUnit val="2500"/>
      </c:valAx>
      <c:valAx>
        <c:axId val="144126336"/>
        <c:scaling>
          <c:orientation val="minMax"/>
          <c:max val="100"/>
          <c:min val="0"/>
        </c:scaling>
        <c:delete val="0"/>
        <c:axPos val="l"/>
        <c:title>
          <c:tx>
            <c:rich>
              <a:bodyPr rot="-5400000" vert="horz"/>
              <a:lstStyle/>
              <a:p>
                <a:pPr>
                  <a:defRPr/>
                </a:pPr>
                <a:r>
                  <a:rPr lang="en-US"/>
                  <a:t>Work Activity Safety Exposure Duration (Weeks)</a:t>
                </a:r>
              </a:p>
            </c:rich>
          </c:tx>
          <c:layout>
            <c:manualLayout>
              <c:xMode val="edge"/>
              <c:yMode val="edge"/>
              <c:x val="3.7037037037037035E-2"/>
              <c:y val="0.12573710800600793"/>
            </c:manualLayout>
          </c:layout>
          <c:overlay val="0"/>
        </c:title>
        <c:numFmt formatCode="0" sourceLinked="0"/>
        <c:majorTickMark val="out"/>
        <c:minorTickMark val="none"/>
        <c:tickLblPos val="nextTo"/>
        <c:crossAx val="144074240"/>
        <c:crosses val="autoZero"/>
        <c:crossBetween val="midCat"/>
        <c:majorUnit val="20"/>
      </c:valAx>
      <c:spPr>
        <a:ln w="15875">
          <a:solidFill>
            <a:schemeClr val="tx1"/>
          </a:solidFill>
        </a:ln>
      </c:spPr>
    </c:plotArea>
    <c:plotVisOnly val="1"/>
    <c:dispBlanksAs val="gap"/>
    <c:showDLblsOverMax val="0"/>
  </c:chart>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200"/>
              <a:t>Facility Operating Speed = 70 Mph</a:t>
            </a:r>
          </a:p>
        </c:rich>
      </c:tx>
      <c:layout/>
      <c:overlay val="0"/>
    </c:title>
    <c:autoTitleDeleted val="0"/>
    <c:plotArea>
      <c:layout/>
      <c:scatterChart>
        <c:scatterStyle val="lineMarker"/>
        <c:varyColors val="0"/>
        <c:ser>
          <c:idx val="0"/>
          <c:order val="0"/>
          <c:tx>
            <c:strRef>
              <c:f>'Worksheet 2'!$Y$2</c:f>
              <c:strCache>
                <c:ptCount val="1"/>
                <c:pt idx="0">
                  <c:v>Lower Limit</c:v>
                </c:pt>
              </c:strCache>
            </c:strRef>
          </c:tx>
          <c:marker>
            <c:symbol val="none"/>
          </c:marker>
          <c:xVal>
            <c:numRef>
              <c:f>'Worksheet 2'!$S$4:$S$16</c:f>
              <c:numCache>
                <c:formatCode>General</c:formatCode>
                <c:ptCount val="13"/>
                <c:pt idx="0">
                  <c:v>1000</c:v>
                </c:pt>
                <c:pt idx="1">
                  <c:v>2500</c:v>
                </c:pt>
                <c:pt idx="2">
                  <c:v>5000</c:v>
                </c:pt>
                <c:pt idx="3">
                  <c:v>10000</c:v>
                </c:pt>
                <c:pt idx="4">
                  <c:v>25000</c:v>
                </c:pt>
                <c:pt idx="5">
                  <c:v>50000</c:v>
                </c:pt>
                <c:pt idx="6">
                  <c:v>75000</c:v>
                </c:pt>
                <c:pt idx="7">
                  <c:v>100000</c:v>
                </c:pt>
                <c:pt idx="8">
                  <c:v>125000</c:v>
                </c:pt>
                <c:pt idx="9">
                  <c:v>150000</c:v>
                </c:pt>
                <c:pt idx="10">
                  <c:v>175000</c:v>
                </c:pt>
                <c:pt idx="11">
                  <c:v>200000</c:v>
                </c:pt>
                <c:pt idx="12">
                  <c:v>250000</c:v>
                </c:pt>
              </c:numCache>
            </c:numRef>
          </c:xVal>
          <c:yVal>
            <c:numRef>
              <c:f>'Worksheet 2'!$Y$4:$Y$16</c:f>
              <c:numCache>
                <c:formatCode>0.0</c:formatCode>
                <c:ptCount val="13"/>
                <c:pt idx="0">
                  <c:v>69.012312871090543</c:v>
                </c:pt>
                <c:pt idx="1">
                  <c:v>28.254867133403646</c:v>
                </c:pt>
                <c:pt idx="2">
                  <c:v>19.529778305114483</c:v>
                </c:pt>
                <c:pt idx="3">
                  <c:v>14.921902333454785</c:v>
                </c:pt>
                <c:pt idx="4">
                  <c:v>11.37429348066312</c:v>
                </c:pt>
                <c:pt idx="5">
                  <c:v>9.6404800447519658</c:v>
                </c:pt>
                <c:pt idx="6">
                  <c:v>8.8512383900607272</c:v>
                </c:pt>
                <c:pt idx="7">
                  <c:v>8.3653307088024924</c:v>
                </c:pt>
                <c:pt idx="8">
                  <c:v>8.0236705360200489</c:v>
                </c:pt>
                <c:pt idx="9">
                  <c:v>7.7645619058783231</c:v>
                </c:pt>
                <c:pt idx="10">
                  <c:v>7.5581976576512417</c:v>
                </c:pt>
                <c:pt idx="11">
                  <c:v>7.3881038786953548</c:v>
                </c:pt>
                <c:pt idx="12">
                  <c:v>7.1203281819091879</c:v>
                </c:pt>
              </c:numCache>
            </c:numRef>
          </c:yVal>
          <c:smooth val="0"/>
        </c:ser>
        <c:ser>
          <c:idx val="1"/>
          <c:order val="1"/>
          <c:tx>
            <c:strRef>
              <c:f>'Worksheet 2'!$Z$2</c:f>
              <c:strCache>
                <c:ptCount val="1"/>
                <c:pt idx="0">
                  <c:v>Upper Limit</c:v>
                </c:pt>
              </c:strCache>
            </c:strRef>
          </c:tx>
          <c:marker>
            <c:symbol val="none"/>
          </c:marker>
          <c:xVal>
            <c:numRef>
              <c:f>'Worksheet 2'!$S$4:$S$16</c:f>
              <c:numCache>
                <c:formatCode>General</c:formatCode>
                <c:ptCount val="13"/>
                <c:pt idx="0">
                  <c:v>1000</c:v>
                </c:pt>
                <c:pt idx="1">
                  <c:v>2500</c:v>
                </c:pt>
                <c:pt idx="2">
                  <c:v>5000</c:v>
                </c:pt>
                <c:pt idx="3">
                  <c:v>10000</c:v>
                </c:pt>
                <c:pt idx="4">
                  <c:v>25000</c:v>
                </c:pt>
                <c:pt idx="5">
                  <c:v>50000</c:v>
                </c:pt>
                <c:pt idx="6">
                  <c:v>75000</c:v>
                </c:pt>
                <c:pt idx="7">
                  <c:v>100000</c:v>
                </c:pt>
                <c:pt idx="8">
                  <c:v>125000</c:v>
                </c:pt>
                <c:pt idx="9">
                  <c:v>150000</c:v>
                </c:pt>
                <c:pt idx="10">
                  <c:v>175000</c:v>
                </c:pt>
                <c:pt idx="11">
                  <c:v>200000</c:v>
                </c:pt>
                <c:pt idx="12">
                  <c:v>250000</c:v>
                </c:pt>
              </c:numCache>
            </c:numRef>
          </c:xVal>
          <c:yVal>
            <c:numRef>
              <c:f>'Worksheet 2'!$Z$4:$Z$16</c:f>
              <c:numCache>
                <c:formatCode>0.0</c:formatCode>
                <c:ptCount val="13"/>
                <c:pt idx="0">
                  <c:v>120.77154752440845</c:v>
                </c:pt>
                <c:pt idx="1">
                  <c:v>49.446017483456373</c:v>
                </c:pt>
                <c:pt idx="2">
                  <c:v>34.177112033950344</c:v>
                </c:pt>
                <c:pt idx="3">
                  <c:v>26.113329083545871</c:v>
                </c:pt>
                <c:pt idx="4">
                  <c:v>19.905013591160458</c:v>
                </c:pt>
                <c:pt idx="5">
                  <c:v>16.870840078315936</c:v>
                </c:pt>
                <c:pt idx="6">
                  <c:v>15.48966718260627</c:v>
                </c:pt>
                <c:pt idx="7">
                  <c:v>14.639328740404359</c:v>
                </c:pt>
                <c:pt idx="8">
                  <c:v>14.041423438035082</c:v>
                </c:pt>
                <c:pt idx="9">
                  <c:v>13.587983335287063</c:v>
                </c:pt>
                <c:pt idx="10">
                  <c:v>13.226845900889669</c:v>
                </c:pt>
                <c:pt idx="11">
                  <c:v>12.929181787716869</c:v>
                </c:pt>
                <c:pt idx="12">
                  <c:v>12.460574318341076</c:v>
                </c:pt>
              </c:numCache>
            </c:numRef>
          </c:yVal>
          <c:smooth val="0"/>
        </c:ser>
        <c:ser>
          <c:idx val="2"/>
          <c:order val="2"/>
          <c:tx>
            <c:strRef>
              <c:f>'Worksheet 2'!$AD$14</c:f>
              <c:strCache>
                <c:ptCount val="1"/>
                <c:pt idx="0">
                  <c:v>Project</c:v>
                </c:pt>
              </c:strCache>
            </c:strRef>
          </c:tx>
          <c:spPr>
            <a:ln>
              <a:noFill/>
            </a:ln>
          </c:spPr>
          <c:marker>
            <c:symbol val="circle"/>
            <c:size val="6"/>
            <c:spPr>
              <a:solidFill>
                <a:schemeClr val="tx1"/>
              </a:solidFill>
              <a:ln>
                <a:solidFill>
                  <a:schemeClr val="tx1"/>
                </a:solidFill>
              </a:ln>
            </c:spPr>
          </c:marker>
          <c:xVal>
            <c:strRef>
              <c:f>'Worksheet 2'!$AE$16</c:f>
              <c:strCache>
                <c:ptCount val="1"/>
                <c:pt idx="0">
                  <c:v> </c:v>
                </c:pt>
              </c:strCache>
            </c:strRef>
          </c:xVal>
          <c:yVal>
            <c:numRef>
              <c:f>'Worksheet 2'!$AF$16</c:f>
              <c:numCache>
                <c:formatCode>0.00</c:formatCode>
                <c:ptCount val="1"/>
                <c:pt idx="0">
                  <c:v>0</c:v>
                </c:pt>
              </c:numCache>
            </c:numRef>
          </c:yVal>
          <c:smooth val="0"/>
        </c:ser>
        <c:dLbls>
          <c:showLegendKey val="0"/>
          <c:showVal val="0"/>
          <c:showCatName val="0"/>
          <c:showSerName val="0"/>
          <c:showPercent val="0"/>
          <c:showBubbleSize val="0"/>
        </c:dLbls>
        <c:axId val="53801344"/>
        <c:axId val="53803648"/>
      </c:scatterChart>
      <c:valAx>
        <c:axId val="53801344"/>
        <c:scaling>
          <c:orientation val="minMax"/>
          <c:max val="100000"/>
          <c:min val="0"/>
        </c:scaling>
        <c:delete val="0"/>
        <c:axPos val="b"/>
        <c:title>
          <c:tx>
            <c:rich>
              <a:bodyPr/>
              <a:lstStyle/>
              <a:p>
                <a:pPr>
                  <a:defRPr/>
                </a:pPr>
                <a:r>
                  <a:rPr lang="en-US"/>
                  <a:t>AADT (vpd)</a:t>
                </a:r>
              </a:p>
            </c:rich>
          </c:tx>
          <c:layout/>
          <c:overlay val="0"/>
        </c:title>
        <c:numFmt formatCode="General" sourceLinked="1"/>
        <c:majorTickMark val="out"/>
        <c:minorTickMark val="none"/>
        <c:tickLblPos val="nextTo"/>
        <c:crossAx val="53803648"/>
        <c:crosses val="autoZero"/>
        <c:crossBetween val="midCat"/>
        <c:majorUnit val="20000"/>
      </c:valAx>
      <c:valAx>
        <c:axId val="53803648"/>
        <c:scaling>
          <c:orientation val="minMax"/>
          <c:max val="35"/>
          <c:min val="0"/>
        </c:scaling>
        <c:delete val="0"/>
        <c:axPos val="l"/>
        <c:title>
          <c:tx>
            <c:rich>
              <a:bodyPr rot="-5400000" vert="horz"/>
              <a:lstStyle/>
              <a:p>
                <a:pPr>
                  <a:defRPr/>
                </a:pPr>
                <a:r>
                  <a:rPr lang="en-US"/>
                  <a:t>Work Activity Safety Exposure Duration (Weeks)</a:t>
                </a:r>
              </a:p>
            </c:rich>
          </c:tx>
          <c:layout>
            <c:manualLayout>
              <c:xMode val="edge"/>
              <c:yMode val="edge"/>
              <c:x val="3.7037037037037035E-2"/>
              <c:y val="0.10642997413093146"/>
            </c:manualLayout>
          </c:layout>
          <c:overlay val="0"/>
        </c:title>
        <c:numFmt formatCode="0" sourceLinked="0"/>
        <c:majorTickMark val="out"/>
        <c:minorTickMark val="none"/>
        <c:tickLblPos val="nextTo"/>
        <c:crossAx val="53801344"/>
        <c:crosses val="autoZero"/>
        <c:crossBetween val="midCat"/>
        <c:majorUnit val="5"/>
      </c:valAx>
      <c:spPr>
        <a:ln w="15875">
          <a:solidFill>
            <a:schemeClr val="tx1"/>
          </a:solidFill>
        </a:ln>
      </c:spPr>
    </c:plotArea>
    <c:plotVisOnly val="1"/>
    <c:dispBlanksAs val="gap"/>
    <c:showDLblsOverMax val="0"/>
  </c:chart>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100"/>
              <a:t>Facility Operating Speed = 70 Mph</a:t>
            </a:r>
          </a:p>
        </c:rich>
      </c:tx>
      <c:overlay val="0"/>
    </c:title>
    <c:autoTitleDeleted val="0"/>
    <c:plotArea>
      <c:layout/>
      <c:scatterChart>
        <c:scatterStyle val="lineMarker"/>
        <c:varyColors val="0"/>
        <c:ser>
          <c:idx val="0"/>
          <c:order val="0"/>
          <c:tx>
            <c:strRef>
              <c:f>'Worksheet 2'!$Y$2</c:f>
              <c:strCache>
                <c:ptCount val="1"/>
                <c:pt idx="0">
                  <c:v>Lower Limit</c:v>
                </c:pt>
              </c:strCache>
            </c:strRef>
          </c:tx>
          <c:marker>
            <c:symbol val="none"/>
          </c:marker>
          <c:xVal>
            <c:numRef>
              <c:f>'Worksheet 2'!$S$3:$S$11</c:f>
              <c:numCache>
                <c:formatCode>General</c:formatCode>
                <c:ptCount val="9"/>
                <c:pt idx="0">
                  <c:v>0</c:v>
                </c:pt>
                <c:pt idx="1">
                  <c:v>1000</c:v>
                </c:pt>
                <c:pt idx="2">
                  <c:v>2500</c:v>
                </c:pt>
                <c:pt idx="3">
                  <c:v>5000</c:v>
                </c:pt>
                <c:pt idx="4">
                  <c:v>10000</c:v>
                </c:pt>
                <c:pt idx="5">
                  <c:v>25000</c:v>
                </c:pt>
                <c:pt idx="6">
                  <c:v>50000</c:v>
                </c:pt>
                <c:pt idx="7">
                  <c:v>75000</c:v>
                </c:pt>
                <c:pt idx="8">
                  <c:v>100000</c:v>
                </c:pt>
              </c:numCache>
            </c:numRef>
          </c:xVal>
          <c:yVal>
            <c:numRef>
              <c:f>'Worksheet 2'!$Y$3:$Y$11</c:f>
              <c:numCache>
                <c:formatCode>0.0</c:formatCode>
                <c:ptCount val="9"/>
                <c:pt idx="0">
                  <c:v>69.012312871090543</c:v>
                </c:pt>
                <c:pt idx="1">
                  <c:v>69.012312871090543</c:v>
                </c:pt>
                <c:pt idx="2">
                  <c:v>28.254867133403646</c:v>
                </c:pt>
                <c:pt idx="3">
                  <c:v>19.529778305114483</c:v>
                </c:pt>
                <c:pt idx="4">
                  <c:v>14.921902333454785</c:v>
                </c:pt>
                <c:pt idx="5">
                  <c:v>11.37429348066312</c:v>
                </c:pt>
                <c:pt idx="6">
                  <c:v>9.6404800447519658</c:v>
                </c:pt>
                <c:pt idx="7">
                  <c:v>8.8512383900607272</c:v>
                </c:pt>
                <c:pt idx="8">
                  <c:v>8.3653307088024924</c:v>
                </c:pt>
              </c:numCache>
            </c:numRef>
          </c:yVal>
          <c:smooth val="0"/>
        </c:ser>
        <c:ser>
          <c:idx val="1"/>
          <c:order val="1"/>
          <c:tx>
            <c:strRef>
              <c:f>'Worksheet 2'!$Z$2</c:f>
              <c:strCache>
                <c:ptCount val="1"/>
                <c:pt idx="0">
                  <c:v>Upper Limit</c:v>
                </c:pt>
              </c:strCache>
            </c:strRef>
          </c:tx>
          <c:marker>
            <c:symbol val="none"/>
          </c:marker>
          <c:xVal>
            <c:numRef>
              <c:f>'Worksheet 2'!$S$3:$S$11</c:f>
              <c:numCache>
                <c:formatCode>General</c:formatCode>
                <c:ptCount val="9"/>
                <c:pt idx="0">
                  <c:v>0</c:v>
                </c:pt>
                <c:pt idx="1">
                  <c:v>1000</c:v>
                </c:pt>
                <c:pt idx="2">
                  <c:v>2500</c:v>
                </c:pt>
                <c:pt idx="3">
                  <c:v>5000</c:v>
                </c:pt>
                <c:pt idx="4">
                  <c:v>10000</c:v>
                </c:pt>
                <c:pt idx="5">
                  <c:v>25000</c:v>
                </c:pt>
                <c:pt idx="6">
                  <c:v>50000</c:v>
                </c:pt>
                <c:pt idx="7">
                  <c:v>75000</c:v>
                </c:pt>
                <c:pt idx="8">
                  <c:v>100000</c:v>
                </c:pt>
              </c:numCache>
            </c:numRef>
          </c:xVal>
          <c:yVal>
            <c:numRef>
              <c:f>'Worksheet 2'!$Z$3:$Z$11</c:f>
              <c:numCache>
                <c:formatCode>0.0</c:formatCode>
                <c:ptCount val="9"/>
                <c:pt idx="0">
                  <c:v>120.77154752440845</c:v>
                </c:pt>
                <c:pt idx="1">
                  <c:v>120.77154752440845</c:v>
                </c:pt>
                <c:pt idx="2">
                  <c:v>49.446017483456373</c:v>
                </c:pt>
                <c:pt idx="3">
                  <c:v>34.177112033950344</c:v>
                </c:pt>
                <c:pt idx="4">
                  <c:v>26.113329083545871</c:v>
                </c:pt>
                <c:pt idx="5">
                  <c:v>19.905013591160458</c:v>
                </c:pt>
                <c:pt idx="6">
                  <c:v>16.870840078315936</c:v>
                </c:pt>
                <c:pt idx="7">
                  <c:v>15.48966718260627</c:v>
                </c:pt>
                <c:pt idx="8">
                  <c:v>14.639328740404359</c:v>
                </c:pt>
              </c:numCache>
            </c:numRef>
          </c:yVal>
          <c:smooth val="0"/>
        </c:ser>
        <c:ser>
          <c:idx val="2"/>
          <c:order val="2"/>
          <c:tx>
            <c:strRef>
              <c:f>'Worksheet 2'!$AD$14</c:f>
              <c:strCache>
                <c:ptCount val="1"/>
                <c:pt idx="0">
                  <c:v>Project</c:v>
                </c:pt>
              </c:strCache>
            </c:strRef>
          </c:tx>
          <c:spPr>
            <a:ln>
              <a:noFill/>
            </a:ln>
          </c:spPr>
          <c:marker>
            <c:symbol val="circle"/>
            <c:size val="6"/>
            <c:spPr>
              <a:solidFill>
                <a:schemeClr val="tx1"/>
              </a:solidFill>
              <a:ln>
                <a:solidFill>
                  <a:schemeClr val="tx1"/>
                </a:solidFill>
              </a:ln>
            </c:spPr>
          </c:marker>
          <c:xVal>
            <c:strRef>
              <c:f>'Worksheet 2'!$AE$16</c:f>
              <c:strCache>
                <c:ptCount val="1"/>
                <c:pt idx="0">
                  <c:v> </c:v>
                </c:pt>
              </c:strCache>
            </c:strRef>
          </c:xVal>
          <c:yVal>
            <c:numRef>
              <c:f>'Worksheet 2'!$AF$16</c:f>
              <c:numCache>
                <c:formatCode>0.00</c:formatCode>
                <c:ptCount val="1"/>
                <c:pt idx="0">
                  <c:v>0</c:v>
                </c:pt>
              </c:numCache>
            </c:numRef>
          </c:yVal>
          <c:smooth val="0"/>
        </c:ser>
        <c:dLbls>
          <c:showLegendKey val="0"/>
          <c:showVal val="0"/>
          <c:showCatName val="0"/>
          <c:showSerName val="0"/>
          <c:showPercent val="0"/>
          <c:showBubbleSize val="0"/>
        </c:dLbls>
        <c:axId val="53844224"/>
        <c:axId val="53854976"/>
      </c:scatterChart>
      <c:valAx>
        <c:axId val="53844224"/>
        <c:scaling>
          <c:orientation val="minMax"/>
          <c:max val="10000"/>
          <c:min val="0"/>
        </c:scaling>
        <c:delete val="0"/>
        <c:axPos val="b"/>
        <c:title>
          <c:tx>
            <c:rich>
              <a:bodyPr/>
              <a:lstStyle/>
              <a:p>
                <a:pPr>
                  <a:defRPr/>
                </a:pPr>
                <a:r>
                  <a:rPr lang="en-US"/>
                  <a:t>AADT (vpd)</a:t>
                </a:r>
              </a:p>
            </c:rich>
          </c:tx>
          <c:overlay val="0"/>
        </c:title>
        <c:numFmt formatCode="General" sourceLinked="1"/>
        <c:majorTickMark val="out"/>
        <c:minorTickMark val="none"/>
        <c:tickLblPos val="nextTo"/>
        <c:crossAx val="53854976"/>
        <c:crosses val="autoZero"/>
        <c:crossBetween val="midCat"/>
      </c:valAx>
      <c:valAx>
        <c:axId val="53854976"/>
        <c:scaling>
          <c:orientation val="minMax"/>
          <c:max val="150"/>
          <c:min val="0"/>
        </c:scaling>
        <c:delete val="0"/>
        <c:axPos val="l"/>
        <c:title>
          <c:tx>
            <c:rich>
              <a:bodyPr rot="-5400000" vert="horz"/>
              <a:lstStyle/>
              <a:p>
                <a:pPr>
                  <a:defRPr/>
                </a:pPr>
                <a:r>
                  <a:rPr lang="en-US"/>
                  <a:t>Work Activity Safety Exposure Duration (Weeks)</a:t>
                </a:r>
              </a:p>
            </c:rich>
          </c:tx>
          <c:overlay val="0"/>
        </c:title>
        <c:numFmt formatCode="0" sourceLinked="0"/>
        <c:majorTickMark val="out"/>
        <c:minorTickMark val="none"/>
        <c:tickLblPos val="nextTo"/>
        <c:crossAx val="53844224"/>
        <c:crosses val="autoZero"/>
        <c:crossBetween val="midCat"/>
        <c:majorUnit val="25"/>
      </c:valAx>
      <c:spPr>
        <a:ln w="15875">
          <a:solidFill>
            <a:schemeClr val="tx1"/>
          </a:solidFill>
        </a:ln>
      </c:spPr>
    </c:plotArea>
    <c:plotVisOnly val="1"/>
    <c:dispBlanksAs val="gap"/>
    <c:showDLblsOverMax val="0"/>
  </c:chart>
  <c:printSettings>
    <c:headerFooter/>
    <c:pageMargins b="0.75" l="0.7" r="0.7" t="0.75" header="0.3" footer="0.3"/>
    <c:pageSetup/>
  </c:printSettings>
  <c:userShapes r:id="rId1"/>
</c:chartSpace>
</file>

<file path=xl/ctrlProps/ctrlProp1.xml><?xml version="1.0" encoding="utf-8"?>
<formControlPr xmlns="http://schemas.microsoft.com/office/spreadsheetml/2009/9/main" objectType="CheckBox" fmlaLink="$N$9" noThreeD="1"/>
</file>

<file path=xl/ctrlProps/ctrlProp2.xml><?xml version="1.0" encoding="utf-8"?>
<formControlPr xmlns="http://schemas.microsoft.com/office/spreadsheetml/2009/9/main" objectType="CheckBox" fmlaLink="$N$10" noThreeD="1"/>
</file>

<file path=xl/ctrlProps/ctrlProp3.xml><?xml version="1.0" encoding="utf-8"?>
<formControlPr xmlns="http://schemas.microsoft.com/office/spreadsheetml/2009/9/main" objectType="CheckBox" fmlaLink="$N$1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487680</xdr:colOff>
          <xdr:row>8</xdr:row>
          <xdr:rowOff>426720</xdr:rowOff>
        </xdr:from>
        <xdr:to>
          <xdr:col>11</xdr:col>
          <xdr:colOff>685800</xdr:colOff>
          <xdr:row>8</xdr:row>
          <xdr:rowOff>670560</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480060</xdr:colOff>
          <xdr:row>9</xdr:row>
          <xdr:rowOff>365760</xdr:rowOff>
        </xdr:from>
        <xdr:to>
          <xdr:col>11</xdr:col>
          <xdr:colOff>670560</xdr:colOff>
          <xdr:row>9</xdr:row>
          <xdr:rowOff>594360</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487680</xdr:colOff>
          <xdr:row>10</xdr:row>
          <xdr:rowOff>495300</xdr:rowOff>
        </xdr:from>
        <xdr:to>
          <xdr:col>11</xdr:col>
          <xdr:colOff>678180</xdr:colOff>
          <xdr:row>10</xdr:row>
          <xdr:rowOff>746760</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sp>
        <xdr:clientData fLocksWithSheet="0"/>
      </xdr:twoCellAnchor>
    </mc:Choice>
    <mc:Fallback/>
  </mc:AlternateContent>
  <xdr:twoCellAnchor editAs="oneCell">
    <xdr:from>
      <xdr:col>0</xdr:col>
      <xdr:colOff>68580</xdr:colOff>
      <xdr:row>0</xdr:row>
      <xdr:rowOff>30480</xdr:rowOff>
    </xdr:from>
    <xdr:to>
      <xdr:col>0</xdr:col>
      <xdr:colOff>477047</xdr:colOff>
      <xdr:row>2</xdr:row>
      <xdr:rowOff>88427</xdr:rowOff>
    </xdr:to>
    <xdr:pic>
      <xdr:nvPicPr>
        <xdr:cNvPr id="4" name="Picture 3"/>
        <xdr:cNvPicPr>
          <a:picLocks noChangeAspect="1"/>
        </xdr:cNvPicPr>
      </xdr:nvPicPr>
      <xdr:blipFill>
        <a:blip xmlns:r="http://schemas.openxmlformats.org/officeDocument/2006/relationships" r:embed="rId1"/>
        <a:stretch>
          <a:fillRect/>
        </a:stretch>
      </xdr:blipFill>
      <xdr:spPr>
        <a:xfrm>
          <a:off x="68580" y="30480"/>
          <a:ext cx="408467" cy="4084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1517650</xdr:colOff>
      <xdr:row>21</xdr:row>
      <xdr:rowOff>165100</xdr:rowOff>
    </xdr:from>
    <xdr:to>
      <xdr:col>1</xdr:col>
      <xdr:colOff>1234440</xdr:colOff>
      <xdr:row>37</xdr:row>
      <xdr:rowOff>137160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83820</xdr:colOff>
      <xdr:row>1</xdr:row>
      <xdr:rowOff>10160</xdr:rowOff>
    </xdr:from>
    <xdr:to>
      <xdr:col>9</xdr:col>
      <xdr:colOff>7620</xdr:colOff>
      <xdr:row>14</xdr:row>
      <xdr:rowOff>129540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322580</xdr:colOff>
      <xdr:row>27</xdr:row>
      <xdr:rowOff>408940</xdr:rowOff>
    </xdr:from>
    <xdr:to>
      <xdr:col>9</xdr:col>
      <xdr:colOff>213360</xdr:colOff>
      <xdr:row>38</xdr:row>
      <xdr:rowOff>152400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35560</xdr:colOff>
      <xdr:row>1</xdr:row>
      <xdr:rowOff>12700</xdr:rowOff>
    </xdr:from>
    <xdr:to>
      <xdr:col>15</xdr:col>
      <xdr:colOff>495300</xdr:colOff>
      <xdr:row>14</xdr:row>
      <xdr:rowOff>121920</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33020</xdr:colOff>
      <xdr:row>27</xdr:row>
      <xdr:rowOff>424180</xdr:rowOff>
    </xdr:from>
    <xdr:to>
      <xdr:col>16</xdr:col>
      <xdr:colOff>525780</xdr:colOff>
      <xdr:row>39</xdr:row>
      <xdr:rowOff>0</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0.45038</cdr:x>
      <cdr:y>0.30208</cdr:y>
    </cdr:from>
    <cdr:to>
      <cdr:x>0.50975</cdr:x>
      <cdr:y>0.41894</cdr:y>
    </cdr:to>
    <cdr:sp macro="" textlink="">
      <cdr:nvSpPr>
        <cdr:cNvPr id="2" name="Right Arrow 1"/>
        <cdr:cNvSpPr/>
      </cdr:nvSpPr>
      <cdr:spPr>
        <a:xfrm xmlns:a="http://schemas.openxmlformats.org/drawingml/2006/main" rot="16690987">
          <a:off x="1613952" y="856586"/>
          <a:ext cx="313150" cy="218961"/>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0.37444</cdr:x>
      <cdr:y>0.57169</cdr:y>
    </cdr:from>
    <cdr:to>
      <cdr:x>0.43905</cdr:x>
      <cdr:y>0.69362</cdr:y>
    </cdr:to>
    <cdr:sp macro="" textlink="">
      <cdr:nvSpPr>
        <cdr:cNvPr id="3" name="Right Arrow 2"/>
        <cdr:cNvSpPr/>
      </cdr:nvSpPr>
      <cdr:spPr>
        <a:xfrm xmlns:a="http://schemas.openxmlformats.org/drawingml/2006/main" rot="5933066">
          <a:off x="1336742" y="1576190"/>
          <a:ext cx="326736" cy="238287"/>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en-US"/>
        </a:p>
      </cdr:txBody>
    </cdr:sp>
  </cdr:relSizeAnchor>
  <cdr:relSizeAnchor xmlns:cdr="http://schemas.openxmlformats.org/drawingml/2006/chartDrawing">
    <cdr:from>
      <cdr:x>0.54984</cdr:x>
      <cdr:y>0.38864</cdr:y>
    </cdr:from>
    <cdr:to>
      <cdr:x>0.9005</cdr:x>
      <cdr:y>0.48728</cdr:y>
    </cdr:to>
    <cdr:sp macro="" textlink="">
      <cdr:nvSpPr>
        <cdr:cNvPr id="4" name="TextBox 3"/>
        <cdr:cNvSpPr txBox="1"/>
      </cdr:nvSpPr>
      <cdr:spPr>
        <a:xfrm xmlns:a="http://schemas.openxmlformats.org/drawingml/2006/main">
          <a:off x="2066960" y="823275"/>
          <a:ext cx="1318201" cy="20895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000"/>
            <a:t>Barrier Likely Needed</a:t>
          </a:r>
        </a:p>
      </cdr:txBody>
    </cdr:sp>
  </cdr:relSizeAnchor>
  <cdr:relSizeAnchor xmlns:cdr="http://schemas.openxmlformats.org/drawingml/2006/chartDrawing">
    <cdr:from>
      <cdr:x>0.50561</cdr:x>
      <cdr:y>0.51479</cdr:y>
    </cdr:from>
    <cdr:to>
      <cdr:x>0.90036</cdr:x>
      <cdr:y>0.63549</cdr:y>
    </cdr:to>
    <cdr:sp macro="" textlink="">
      <cdr:nvSpPr>
        <cdr:cNvPr id="5" name="TextBox 1"/>
        <cdr:cNvSpPr txBox="1"/>
      </cdr:nvSpPr>
      <cdr:spPr>
        <a:xfrm xmlns:a="http://schemas.openxmlformats.org/drawingml/2006/main">
          <a:off x="1900685" y="1090510"/>
          <a:ext cx="1483944" cy="2556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000"/>
            <a:t>Barrier Possibly Needed</a:t>
          </a:r>
        </a:p>
      </cdr:txBody>
    </cdr:sp>
  </cdr:relSizeAnchor>
  <cdr:relSizeAnchor xmlns:cdr="http://schemas.openxmlformats.org/drawingml/2006/chartDrawing">
    <cdr:from>
      <cdr:x>0.48775</cdr:x>
      <cdr:y>0.60533</cdr:y>
    </cdr:from>
    <cdr:to>
      <cdr:x>0.90861</cdr:x>
      <cdr:y>0.70313</cdr:y>
    </cdr:to>
    <cdr:sp macro="" textlink="">
      <cdr:nvSpPr>
        <cdr:cNvPr id="6" name="TextBox 1"/>
        <cdr:cNvSpPr txBox="1"/>
      </cdr:nvSpPr>
      <cdr:spPr>
        <a:xfrm xmlns:a="http://schemas.openxmlformats.org/drawingml/2006/main">
          <a:off x="1833536" y="1282308"/>
          <a:ext cx="1582096" cy="20717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000"/>
            <a:t>Barrier Likely Not Needed</a:t>
          </a:r>
        </a:p>
      </cdr:txBody>
    </cdr:sp>
  </cdr:relSizeAnchor>
</c:userShapes>
</file>

<file path=xl/drawings/drawing5.xml><?xml version="1.0" encoding="utf-8"?>
<c:userShapes xmlns:c="http://schemas.openxmlformats.org/drawingml/2006/chart">
  <cdr:relSizeAnchor xmlns:cdr="http://schemas.openxmlformats.org/drawingml/2006/chartDrawing">
    <cdr:from>
      <cdr:x>0.39276</cdr:x>
      <cdr:y>0.32174</cdr:y>
    </cdr:from>
    <cdr:to>
      <cdr:x>0.45551</cdr:x>
      <cdr:y>0.4386</cdr:y>
    </cdr:to>
    <cdr:sp macro="" textlink="">
      <cdr:nvSpPr>
        <cdr:cNvPr id="2" name="Right Arrow 1"/>
        <cdr:cNvSpPr/>
      </cdr:nvSpPr>
      <cdr:spPr>
        <a:xfrm xmlns:a="http://schemas.openxmlformats.org/drawingml/2006/main" rot="17669335">
          <a:off x="1446396" y="893470"/>
          <a:ext cx="311072" cy="237005"/>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0.34656</cdr:x>
      <cdr:y>0.5758</cdr:y>
    </cdr:from>
    <cdr:to>
      <cdr:x>0.4111</cdr:x>
      <cdr:y>0.69267</cdr:y>
    </cdr:to>
    <cdr:sp macro="" textlink="">
      <cdr:nvSpPr>
        <cdr:cNvPr id="3" name="Right Arrow 2"/>
        <cdr:cNvSpPr/>
      </cdr:nvSpPr>
      <cdr:spPr>
        <a:xfrm xmlns:a="http://schemas.openxmlformats.org/drawingml/2006/main" rot="5933066">
          <a:off x="1275275" y="1566387"/>
          <a:ext cx="311098" cy="243766"/>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en-US"/>
        </a:p>
      </cdr:txBody>
    </cdr:sp>
  </cdr:relSizeAnchor>
  <cdr:relSizeAnchor xmlns:cdr="http://schemas.openxmlformats.org/drawingml/2006/chartDrawing">
    <cdr:from>
      <cdr:x>0.53867</cdr:x>
      <cdr:y>0.33707</cdr:y>
    </cdr:from>
    <cdr:to>
      <cdr:x>0.89107</cdr:x>
      <cdr:y>0.43508</cdr:y>
    </cdr:to>
    <cdr:sp macro="" textlink="">
      <cdr:nvSpPr>
        <cdr:cNvPr id="4" name="TextBox 3"/>
        <cdr:cNvSpPr txBox="1"/>
      </cdr:nvSpPr>
      <cdr:spPr>
        <a:xfrm xmlns:a="http://schemas.openxmlformats.org/drawingml/2006/main">
          <a:off x="2031810" y="740574"/>
          <a:ext cx="1329218" cy="21533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000"/>
            <a:t>Barrier Likely Needed</a:t>
          </a:r>
        </a:p>
      </cdr:txBody>
    </cdr:sp>
  </cdr:relSizeAnchor>
  <cdr:relSizeAnchor xmlns:cdr="http://schemas.openxmlformats.org/drawingml/2006/chartDrawing">
    <cdr:from>
      <cdr:x>0.51788</cdr:x>
      <cdr:y>0.52139</cdr:y>
    </cdr:from>
    <cdr:to>
      <cdr:x>0.91289</cdr:x>
      <cdr:y>0.62573</cdr:y>
    </cdr:to>
    <cdr:sp macro="" textlink="">
      <cdr:nvSpPr>
        <cdr:cNvPr id="5" name="TextBox 1"/>
        <cdr:cNvSpPr txBox="1"/>
      </cdr:nvSpPr>
      <cdr:spPr>
        <a:xfrm xmlns:a="http://schemas.openxmlformats.org/drawingml/2006/main">
          <a:off x="1953392" y="1145540"/>
          <a:ext cx="1489939" cy="22924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000"/>
            <a:t>Barrier Possibly Needed</a:t>
          </a:r>
        </a:p>
      </cdr:txBody>
    </cdr:sp>
  </cdr:relSizeAnchor>
  <cdr:relSizeAnchor xmlns:cdr="http://schemas.openxmlformats.org/drawingml/2006/chartDrawing">
    <cdr:from>
      <cdr:x>0.48305</cdr:x>
      <cdr:y>0.62746</cdr:y>
    </cdr:from>
    <cdr:to>
      <cdr:x>0.90391</cdr:x>
      <cdr:y>0.72537</cdr:y>
    </cdr:to>
    <cdr:sp macro="" textlink="">
      <cdr:nvSpPr>
        <cdr:cNvPr id="6" name="TextBox 1"/>
        <cdr:cNvSpPr txBox="1"/>
      </cdr:nvSpPr>
      <cdr:spPr>
        <a:xfrm xmlns:a="http://schemas.openxmlformats.org/drawingml/2006/main">
          <a:off x="1822020" y="1378597"/>
          <a:ext cx="1587442" cy="215118"/>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000"/>
            <a:t>Barrier Likely Not Needed</a:t>
          </a:r>
        </a:p>
      </cdr:txBody>
    </cdr:sp>
  </cdr:relSizeAnchor>
</c:userShapes>
</file>

<file path=xl/drawings/drawing6.xml><?xml version="1.0" encoding="utf-8"?>
<c:userShapes xmlns:c="http://schemas.openxmlformats.org/drawingml/2006/chart">
  <cdr:relSizeAnchor xmlns:cdr="http://schemas.openxmlformats.org/drawingml/2006/chartDrawing">
    <cdr:from>
      <cdr:x>0.37418</cdr:x>
      <cdr:y>0.31679</cdr:y>
    </cdr:from>
    <cdr:to>
      <cdr:x>0.43446</cdr:x>
      <cdr:y>0.43365</cdr:y>
    </cdr:to>
    <cdr:sp macro="" textlink="">
      <cdr:nvSpPr>
        <cdr:cNvPr id="2" name="Right Arrow 1"/>
        <cdr:cNvSpPr/>
      </cdr:nvSpPr>
      <cdr:spPr>
        <a:xfrm xmlns:a="http://schemas.openxmlformats.org/drawingml/2006/main" rot="16690987">
          <a:off x="1520848" y="995348"/>
          <a:ext cx="349362" cy="252786"/>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0.33808</cdr:x>
      <cdr:y>0.59634</cdr:y>
    </cdr:from>
    <cdr:to>
      <cdr:x>0.39821</cdr:x>
      <cdr:y>0.71758</cdr:y>
    </cdr:to>
    <cdr:sp macro="" textlink="">
      <cdr:nvSpPr>
        <cdr:cNvPr id="3" name="Right Arrow 2"/>
        <cdr:cNvSpPr/>
      </cdr:nvSpPr>
      <cdr:spPr>
        <a:xfrm xmlns:a="http://schemas.openxmlformats.org/drawingml/2006/main" rot="5933066">
          <a:off x="1362602" y="1837965"/>
          <a:ext cx="362457" cy="252158"/>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en-US"/>
        </a:p>
      </cdr:txBody>
    </cdr:sp>
  </cdr:relSizeAnchor>
  <cdr:relSizeAnchor xmlns:cdr="http://schemas.openxmlformats.org/drawingml/2006/chartDrawing">
    <cdr:from>
      <cdr:x>0.49025</cdr:x>
      <cdr:y>0.35165</cdr:y>
    </cdr:from>
    <cdr:to>
      <cdr:x>0.84628</cdr:x>
      <cdr:y>0.44994</cdr:y>
    </cdr:to>
    <cdr:sp macro="" textlink="">
      <cdr:nvSpPr>
        <cdr:cNvPr id="4" name="TextBox 3"/>
        <cdr:cNvSpPr txBox="1"/>
      </cdr:nvSpPr>
      <cdr:spPr>
        <a:xfrm xmlns:a="http://schemas.openxmlformats.org/drawingml/2006/main">
          <a:off x="1849184" y="744927"/>
          <a:ext cx="1342909" cy="2082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000"/>
            <a:t>Barrier Likely Needed</a:t>
          </a:r>
        </a:p>
      </cdr:txBody>
    </cdr:sp>
  </cdr:relSizeAnchor>
  <cdr:relSizeAnchor xmlns:cdr="http://schemas.openxmlformats.org/drawingml/2006/chartDrawing">
    <cdr:from>
      <cdr:x>0.4882</cdr:x>
      <cdr:y>0.52076</cdr:y>
    </cdr:from>
    <cdr:to>
      <cdr:x>0.88246</cdr:x>
      <cdr:y>0.63434</cdr:y>
    </cdr:to>
    <cdr:sp macro="" textlink="">
      <cdr:nvSpPr>
        <cdr:cNvPr id="5" name="TextBox 1"/>
        <cdr:cNvSpPr txBox="1"/>
      </cdr:nvSpPr>
      <cdr:spPr>
        <a:xfrm xmlns:a="http://schemas.openxmlformats.org/drawingml/2006/main">
          <a:off x="2047290" y="1556860"/>
          <a:ext cx="1653345" cy="33955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000"/>
            <a:t>Barrier Possibly Needed</a:t>
          </a:r>
        </a:p>
      </cdr:txBody>
    </cdr:sp>
  </cdr:relSizeAnchor>
  <cdr:relSizeAnchor xmlns:cdr="http://schemas.openxmlformats.org/drawingml/2006/chartDrawing">
    <cdr:from>
      <cdr:x>0.47715</cdr:x>
      <cdr:y>0.67509</cdr:y>
    </cdr:from>
    <cdr:to>
      <cdr:x>0.90092</cdr:x>
      <cdr:y>0.77761</cdr:y>
    </cdr:to>
    <cdr:sp macro="" textlink="">
      <cdr:nvSpPr>
        <cdr:cNvPr id="6" name="TextBox 1"/>
        <cdr:cNvSpPr txBox="1"/>
      </cdr:nvSpPr>
      <cdr:spPr>
        <a:xfrm xmlns:a="http://schemas.openxmlformats.org/drawingml/2006/main">
          <a:off x="2000956" y="2018245"/>
          <a:ext cx="1777097" cy="30649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000"/>
            <a:t>Barrier Likely Not Needed</a:t>
          </a:r>
        </a:p>
      </cdr:txBody>
    </cdr:sp>
  </cdr:relSizeAnchor>
</c:userShapes>
</file>

<file path=xl/drawings/drawing7.xml><?xml version="1.0" encoding="utf-8"?>
<c:userShapes xmlns:c="http://schemas.openxmlformats.org/drawingml/2006/chart">
  <cdr:relSizeAnchor xmlns:cdr="http://schemas.openxmlformats.org/drawingml/2006/chartDrawing">
    <cdr:from>
      <cdr:x>0.32957</cdr:x>
      <cdr:y>0.38089</cdr:y>
    </cdr:from>
    <cdr:to>
      <cdr:x>0.41206</cdr:x>
      <cdr:y>0.46669</cdr:y>
    </cdr:to>
    <cdr:sp macro="" textlink="">
      <cdr:nvSpPr>
        <cdr:cNvPr id="2" name="Right Arrow 1"/>
        <cdr:cNvSpPr/>
      </cdr:nvSpPr>
      <cdr:spPr>
        <a:xfrm xmlns:a="http://schemas.openxmlformats.org/drawingml/2006/main" rot="19418207">
          <a:off x="1380375" y="1086464"/>
          <a:ext cx="345542" cy="244731"/>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dr:relSizeAnchor xmlns:cdr="http://schemas.openxmlformats.org/drawingml/2006/chartDrawing">
    <cdr:from>
      <cdr:x>0.23937</cdr:x>
      <cdr:y>0.52742</cdr:y>
    </cdr:from>
    <cdr:to>
      <cdr:x>0.30622</cdr:x>
      <cdr:y>0.65417</cdr:y>
    </cdr:to>
    <cdr:sp macro="" textlink="">
      <cdr:nvSpPr>
        <cdr:cNvPr id="3" name="Right Arrow 2"/>
        <cdr:cNvSpPr/>
      </cdr:nvSpPr>
      <cdr:spPr>
        <a:xfrm xmlns:a="http://schemas.openxmlformats.org/drawingml/2006/main" rot="7286625">
          <a:off x="961840" y="1545187"/>
          <a:ext cx="361544" cy="279999"/>
        </a:xfrm>
        <a:prstGeom xmlns:a="http://schemas.openxmlformats.org/drawingml/2006/main" prst="rightArrow">
          <a:avLst/>
        </a:prstGeom>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en-US"/>
        </a:p>
      </cdr:txBody>
    </cdr:sp>
  </cdr:relSizeAnchor>
  <cdr:relSizeAnchor xmlns:cdr="http://schemas.openxmlformats.org/drawingml/2006/chartDrawing">
    <cdr:from>
      <cdr:x>0.51526</cdr:x>
      <cdr:y>0.34186</cdr:y>
    </cdr:from>
    <cdr:to>
      <cdr:x>0.86835</cdr:x>
      <cdr:y>0.43601</cdr:y>
    </cdr:to>
    <cdr:sp macro="" textlink="">
      <cdr:nvSpPr>
        <cdr:cNvPr id="4" name="TextBox 3"/>
        <cdr:cNvSpPr txBox="1"/>
      </cdr:nvSpPr>
      <cdr:spPr>
        <a:xfrm xmlns:a="http://schemas.openxmlformats.org/drawingml/2006/main">
          <a:off x="1969673" y="741555"/>
          <a:ext cx="1349757" cy="20422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000"/>
            <a:t>Barrier Likely Needed</a:t>
          </a:r>
        </a:p>
      </cdr:txBody>
    </cdr:sp>
  </cdr:relSizeAnchor>
  <cdr:relSizeAnchor xmlns:cdr="http://schemas.openxmlformats.org/drawingml/2006/chartDrawing">
    <cdr:from>
      <cdr:x>0.18401</cdr:x>
      <cdr:y>0.29404</cdr:y>
    </cdr:from>
    <cdr:to>
      <cdr:x>0.35174</cdr:x>
      <cdr:y>0.53247</cdr:y>
    </cdr:to>
    <cdr:sp macro="" textlink="">
      <cdr:nvSpPr>
        <cdr:cNvPr id="5" name="TextBox 1"/>
        <cdr:cNvSpPr txBox="1"/>
      </cdr:nvSpPr>
      <cdr:spPr>
        <a:xfrm xmlns:a="http://schemas.openxmlformats.org/drawingml/2006/main">
          <a:off x="770704" y="838731"/>
          <a:ext cx="702530" cy="680102"/>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l"/>
          <a:r>
            <a:rPr lang="en-US" sz="1000"/>
            <a:t>Barrier Possibly Needed</a:t>
          </a:r>
        </a:p>
      </cdr:txBody>
    </cdr:sp>
  </cdr:relSizeAnchor>
  <cdr:relSizeAnchor xmlns:cdr="http://schemas.openxmlformats.org/drawingml/2006/chartDrawing">
    <cdr:from>
      <cdr:x>0.19556</cdr:x>
      <cdr:y>0.6361</cdr:y>
    </cdr:from>
    <cdr:to>
      <cdr:x>0.43928</cdr:x>
      <cdr:y>0.82458</cdr:y>
    </cdr:to>
    <cdr:sp macro="" textlink="">
      <cdr:nvSpPr>
        <cdr:cNvPr id="6" name="TextBox 1"/>
        <cdr:cNvSpPr txBox="1"/>
      </cdr:nvSpPr>
      <cdr:spPr>
        <a:xfrm xmlns:a="http://schemas.openxmlformats.org/drawingml/2006/main">
          <a:off x="741623" y="1702933"/>
          <a:ext cx="924240" cy="50459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000"/>
            <a:t>Barrier Likely Not Needed</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U16"/>
  <sheetViews>
    <sheetView tabSelected="1" zoomScaleNormal="100" zoomScaleSheetLayoutView="100" workbookViewId="0">
      <selection activeCell="B5" sqref="B5:L5"/>
    </sheetView>
  </sheetViews>
  <sheetFormatPr defaultColWidth="0" defaultRowHeight="14.4" zeroHeight="1" x14ac:dyDescent="0.3"/>
  <cols>
    <col min="1" max="1" width="14.88671875" style="27" customWidth="1"/>
    <col min="2" max="11" width="8.88671875" style="27" customWidth="1"/>
    <col min="12" max="12" width="17.88671875" style="27" customWidth="1"/>
    <col min="13" max="13" width="1.33203125" style="27" customWidth="1"/>
    <col min="14" max="16384" width="8.88671875" style="27" hidden="1"/>
  </cols>
  <sheetData>
    <row r="1" spans="1:21" ht="13.95" customHeight="1" x14ac:dyDescent="0.3">
      <c r="A1" s="86" t="s">
        <v>93</v>
      </c>
      <c r="B1" s="86"/>
      <c r="C1" s="86"/>
      <c r="D1" s="86"/>
      <c r="E1" s="86"/>
      <c r="F1" s="86"/>
      <c r="G1" s="86"/>
      <c r="H1" s="86"/>
      <c r="I1" s="86"/>
      <c r="J1" s="86"/>
      <c r="K1" s="86"/>
      <c r="L1" s="82" t="s">
        <v>91</v>
      </c>
    </row>
    <row r="2" spans="1:21" ht="13.95" customHeight="1" x14ac:dyDescent="0.4">
      <c r="A2" s="86"/>
      <c r="B2" s="86"/>
      <c r="C2" s="86"/>
      <c r="D2" s="86"/>
      <c r="E2" s="86"/>
      <c r="F2" s="86"/>
      <c r="G2" s="86"/>
      <c r="H2" s="86"/>
      <c r="I2" s="86"/>
      <c r="J2" s="86"/>
      <c r="K2" s="86"/>
      <c r="L2" s="84" t="s">
        <v>92</v>
      </c>
      <c r="M2" s="50"/>
      <c r="N2" s="26"/>
      <c r="O2" s="26"/>
      <c r="P2" s="26"/>
      <c r="Q2" s="26"/>
      <c r="R2" s="26"/>
      <c r="S2" s="26"/>
      <c r="T2" s="26"/>
      <c r="U2" s="26"/>
    </row>
    <row r="3" spans="1:21" ht="10.95" customHeight="1" thickBot="1" x14ac:dyDescent="0.45">
      <c r="A3" s="87"/>
      <c r="B3" s="87"/>
      <c r="C3" s="87"/>
      <c r="D3" s="87"/>
      <c r="E3" s="87"/>
      <c r="F3" s="87"/>
      <c r="G3" s="87"/>
      <c r="H3" s="87"/>
      <c r="I3" s="87"/>
      <c r="J3" s="87"/>
      <c r="K3" s="87"/>
      <c r="L3" s="83"/>
      <c r="M3" s="47"/>
      <c r="N3" s="28"/>
      <c r="O3" s="28"/>
      <c r="P3" s="28"/>
      <c r="Q3" s="28"/>
      <c r="R3" s="28"/>
      <c r="S3" s="28"/>
      <c r="T3" s="28"/>
      <c r="U3" s="28"/>
    </row>
    <row r="4" spans="1:21" ht="21" customHeight="1" thickTop="1" thickBot="1" x14ac:dyDescent="0.35">
      <c r="A4" s="85" t="s">
        <v>0</v>
      </c>
      <c r="B4" s="85"/>
      <c r="C4" s="85"/>
      <c r="D4" s="85"/>
      <c r="E4" s="85"/>
      <c r="F4" s="85"/>
      <c r="G4" s="85"/>
      <c r="H4" s="85"/>
      <c r="I4" s="85"/>
      <c r="J4" s="85"/>
      <c r="K4" s="85"/>
      <c r="L4" s="85"/>
      <c r="M4" s="47"/>
      <c r="N4" s="28"/>
      <c r="O4" s="28"/>
      <c r="P4" s="28"/>
      <c r="Q4" s="28"/>
      <c r="R4" s="28"/>
      <c r="S4" s="28"/>
      <c r="T4" s="28"/>
      <c r="U4" s="28"/>
    </row>
    <row r="5" spans="1:21" ht="15" customHeight="1" thickTop="1" thickBot="1" x14ac:dyDescent="0.45">
      <c r="A5" s="29" t="s">
        <v>11</v>
      </c>
      <c r="B5" s="88"/>
      <c r="C5" s="89"/>
      <c r="D5" s="89"/>
      <c r="E5" s="89"/>
      <c r="F5" s="89"/>
      <c r="G5" s="89"/>
      <c r="H5" s="89"/>
      <c r="I5" s="89"/>
      <c r="J5" s="89"/>
      <c r="K5" s="89"/>
      <c r="L5" s="90"/>
      <c r="M5" s="30"/>
      <c r="N5" s="30"/>
      <c r="O5" s="30"/>
      <c r="P5" s="30"/>
      <c r="Q5" s="30"/>
      <c r="R5" s="30"/>
      <c r="S5" s="30"/>
      <c r="T5" s="30"/>
      <c r="U5" s="30"/>
    </row>
    <row r="6" spans="1:21" ht="31.2" thickTop="1" thickBot="1" x14ac:dyDescent="0.45">
      <c r="A6" s="31" t="s">
        <v>35</v>
      </c>
      <c r="B6" s="102"/>
      <c r="C6" s="103"/>
      <c r="D6" s="103"/>
      <c r="E6" s="103"/>
      <c r="F6" s="103"/>
      <c r="G6" s="103"/>
      <c r="H6" s="103"/>
      <c r="I6" s="103"/>
      <c r="J6" s="103"/>
      <c r="K6" s="103"/>
      <c r="L6" s="104"/>
      <c r="M6" s="30"/>
      <c r="N6" s="30"/>
      <c r="O6" s="30"/>
      <c r="P6" s="30"/>
      <c r="Q6" s="30"/>
      <c r="R6" s="30"/>
      <c r="S6" s="30"/>
      <c r="T6" s="30"/>
      <c r="U6" s="30"/>
    </row>
    <row r="7" spans="1:21" ht="19.2" customHeight="1" thickTop="1" thickBot="1" x14ac:dyDescent="0.4">
      <c r="A7" s="91" t="s">
        <v>1</v>
      </c>
      <c r="B7" s="91"/>
      <c r="C7" s="91"/>
      <c r="D7" s="91"/>
      <c r="E7" s="91"/>
      <c r="F7" s="91"/>
      <c r="G7" s="91"/>
      <c r="H7" s="91"/>
      <c r="I7" s="91"/>
      <c r="J7" s="91"/>
      <c r="K7" s="91"/>
      <c r="L7" s="105" t="s">
        <v>8</v>
      </c>
      <c r="M7" s="45"/>
      <c r="N7" s="32"/>
      <c r="O7" s="32"/>
      <c r="P7" s="32"/>
      <c r="Q7" s="32"/>
      <c r="R7" s="32"/>
      <c r="S7" s="32"/>
      <c r="T7" s="32"/>
      <c r="U7" s="32"/>
    </row>
    <row r="8" spans="1:21" ht="29.4" customHeight="1" thickTop="1" thickBot="1" x14ac:dyDescent="0.35">
      <c r="A8" s="97" t="s">
        <v>7</v>
      </c>
      <c r="B8" s="98"/>
      <c r="C8" s="98"/>
      <c r="D8" s="98"/>
      <c r="E8" s="98"/>
      <c r="F8" s="98"/>
      <c r="G8" s="98"/>
      <c r="H8" s="98"/>
      <c r="I8" s="98"/>
      <c r="J8" s="98"/>
      <c r="K8" s="99"/>
      <c r="L8" s="106"/>
      <c r="M8" s="45"/>
      <c r="N8" s="33"/>
      <c r="O8" s="33"/>
      <c r="P8" s="33"/>
      <c r="Q8" s="33"/>
      <c r="R8" s="33"/>
      <c r="S8" s="33"/>
      <c r="T8" s="33"/>
      <c r="U8" s="33"/>
    </row>
    <row r="9" spans="1:21" ht="88.2" customHeight="1" thickTop="1" x14ac:dyDescent="0.3">
      <c r="A9" s="37" t="s">
        <v>2</v>
      </c>
      <c r="B9" s="100" t="s">
        <v>3</v>
      </c>
      <c r="C9" s="101"/>
      <c r="D9" s="101"/>
      <c r="E9" s="101"/>
      <c r="F9" s="101"/>
      <c r="G9" s="101"/>
      <c r="H9" s="101"/>
      <c r="I9" s="101"/>
      <c r="J9" s="101"/>
      <c r="K9" s="101"/>
      <c r="L9" s="23"/>
      <c r="M9" s="46"/>
      <c r="N9" s="33" t="b">
        <v>0</v>
      </c>
      <c r="O9" s="33"/>
      <c r="P9" s="33"/>
      <c r="Q9" s="33"/>
    </row>
    <row r="10" spans="1:21" ht="74.400000000000006" customHeight="1" x14ac:dyDescent="0.3">
      <c r="A10" s="38" t="s">
        <v>82</v>
      </c>
      <c r="B10" s="93" t="s">
        <v>4</v>
      </c>
      <c r="C10" s="94"/>
      <c r="D10" s="94"/>
      <c r="E10" s="94"/>
      <c r="F10" s="94"/>
      <c r="G10" s="94"/>
      <c r="H10" s="94"/>
      <c r="I10" s="94"/>
      <c r="J10" s="94"/>
      <c r="K10" s="94"/>
      <c r="L10" s="23"/>
      <c r="M10" s="46"/>
      <c r="N10" s="33" t="b">
        <v>0</v>
      </c>
      <c r="O10" s="33"/>
      <c r="P10" s="33"/>
      <c r="Q10" s="33"/>
    </row>
    <row r="11" spans="1:21" ht="87.6" customHeight="1" thickBot="1" x14ac:dyDescent="0.35">
      <c r="A11" s="39" t="s">
        <v>83</v>
      </c>
      <c r="B11" s="95" t="s">
        <v>5</v>
      </c>
      <c r="C11" s="96"/>
      <c r="D11" s="96"/>
      <c r="E11" s="96"/>
      <c r="F11" s="96"/>
      <c r="G11" s="96"/>
      <c r="H11" s="96"/>
      <c r="I11" s="96"/>
      <c r="J11" s="96"/>
      <c r="K11" s="96"/>
      <c r="L11" s="24"/>
      <c r="M11" s="46"/>
      <c r="N11" s="33" t="b">
        <v>0</v>
      </c>
      <c r="O11" s="33"/>
      <c r="P11" s="33"/>
      <c r="Q11" s="33"/>
    </row>
    <row r="12" spans="1:21" ht="18.75" thickTop="1" thickBot="1" x14ac:dyDescent="0.35">
      <c r="A12" s="91" t="s">
        <v>6</v>
      </c>
      <c r="B12" s="91"/>
      <c r="C12" s="91"/>
      <c r="D12" s="91"/>
      <c r="E12" s="91"/>
      <c r="F12" s="91"/>
      <c r="G12" s="91"/>
      <c r="H12" s="91"/>
      <c r="I12" s="91"/>
      <c r="J12" s="91"/>
      <c r="K12" s="91"/>
      <c r="L12" s="41"/>
      <c r="M12" s="47"/>
      <c r="N12" s="34"/>
      <c r="O12" s="34"/>
      <c r="P12" s="34"/>
      <c r="Q12" s="34"/>
    </row>
    <row r="13" spans="1:21" ht="45" customHeight="1" thickTop="1" thickBot="1" x14ac:dyDescent="0.3">
      <c r="A13" s="92" t="s">
        <v>50</v>
      </c>
      <c r="B13" s="92"/>
      <c r="C13" s="92"/>
      <c r="D13" s="92"/>
      <c r="E13" s="92"/>
      <c r="F13" s="92"/>
      <c r="G13" s="92"/>
      <c r="H13" s="92"/>
      <c r="I13" s="92"/>
      <c r="J13" s="92"/>
      <c r="K13" s="92"/>
      <c r="L13" s="42" t="str">
        <f>(IF(N9=TRUE,"Complete Worksheet 1",IF(N10=TRUE,"Complete Worksheet 2-Part 1+Part3",IF(N11=TRUE,"Complete Worksheet 2","N/A"))))</f>
        <v>N/A</v>
      </c>
      <c r="M13" s="48"/>
      <c r="N13" s="35"/>
      <c r="O13" s="35"/>
      <c r="P13" s="35"/>
      <c r="Q13" s="35"/>
    </row>
    <row r="14" spans="1:21" ht="18.600000000000001" thickTop="1" thickBot="1" x14ac:dyDescent="0.4">
      <c r="A14" s="91" t="s">
        <v>9</v>
      </c>
      <c r="B14" s="91"/>
      <c r="C14" s="91"/>
      <c r="D14" s="91"/>
      <c r="E14" s="91"/>
      <c r="F14" s="91"/>
      <c r="G14" s="91"/>
      <c r="H14" s="91"/>
      <c r="I14" s="91"/>
      <c r="J14" s="91"/>
      <c r="K14" s="91"/>
      <c r="L14" s="41"/>
      <c r="M14" s="47"/>
    </row>
    <row r="15" spans="1:21" ht="24" customHeight="1" thickTop="1" thickBot="1" x14ac:dyDescent="0.35">
      <c r="A15" s="92" t="str">
        <f>IF(L13="Complete Worksheet 1","Possible crash cost reduction benefits to costs from the analysis", IF(L13="N/A"," ","Determine whether positive protection can be justified on the basis of reduced crash costs from the analysis"))</f>
        <v xml:space="preserve"> </v>
      </c>
      <c r="B15" s="92"/>
      <c r="C15" s="92"/>
      <c r="D15" s="92"/>
      <c r="E15" s="92"/>
      <c r="F15" s="92"/>
      <c r="G15" s="92"/>
      <c r="H15" s="92"/>
      <c r="I15" s="92"/>
      <c r="J15" s="92"/>
      <c r="K15" s="92"/>
      <c r="L15" s="40" t="e">
        <f>IF(L13="Complete Worksheet 1",'Worksheet 1'!B18,'Worksheet 2'!B28)</f>
        <v>#N/A</v>
      </c>
      <c r="M15" s="49"/>
    </row>
    <row r="16" spans="1:21" s="36" customFormat="1" ht="15" thickTop="1" x14ac:dyDescent="0.3">
      <c r="A16" s="43" t="s">
        <v>51</v>
      </c>
      <c r="B16" s="43"/>
      <c r="C16" s="43"/>
      <c r="D16" s="43"/>
      <c r="E16" s="43"/>
      <c r="F16" s="43"/>
      <c r="G16" s="43"/>
      <c r="H16" s="43"/>
      <c r="I16" s="43"/>
      <c r="J16" s="43"/>
      <c r="K16" s="43"/>
      <c r="L16" s="43"/>
      <c r="M16" s="43"/>
    </row>
  </sheetData>
  <sheetProtection sheet="1" objects="1" scenarios="1"/>
  <mergeCells count="14">
    <mergeCell ref="A4:L4"/>
    <mergeCell ref="A1:K3"/>
    <mergeCell ref="B5:L5"/>
    <mergeCell ref="A14:K14"/>
    <mergeCell ref="A15:K15"/>
    <mergeCell ref="B10:K10"/>
    <mergeCell ref="B11:K11"/>
    <mergeCell ref="A12:K12"/>
    <mergeCell ref="A13:K13"/>
    <mergeCell ref="A7:K7"/>
    <mergeCell ref="A8:K8"/>
    <mergeCell ref="B9:K9"/>
    <mergeCell ref="B6:L6"/>
    <mergeCell ref="L7:L8"/>
  </mergeCells>
  <printOptions horizontalCentered="1" verticalCentered="1"/>
  <pageMargins left="0.7" right="0.7" top="0.75" bottom="0.75" header="0.3" footer="0.3"/>
  <pageSetup scale="94" fitToWidth="0" orientation="landscape" r:id="rId1"/>
  <colBreaks count="1" manualBreakCount="1">
    <brk id="13"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36" r:id="rId4" name="Check Box 12">
              <controlPr locked="0" defaultSize="0" autoFill="0" autoLine="0" autoPict="0">
                <anchor moveWithCells="1">
                  <from>
                    <xdr:col>11</xdr:col>
                    <xdr:colOff>487680</xdr:colOff>
                    <xdr:row>8</xdr:row>
                    <xdr:rowOff>426720</xdr:rowOff>
                  </from>
                  <to>
                    <xdr:col>11</xdr:col>
                    <xdr:colOff>685800</xdr:colOff>
                    <xdr:row>8</xdr:row>
                    <xdr:rowOff>670560</xdr:rowOff>
                  </to>
                </anchor>
              </controlPr>
            </control>
          </mc:Choice>
        </mc:AlternateContent>
        <mc:AlternateContent xmlns:mc="http://schemas.openxmlformats.org/markup-compatibility/2006">
          <mc:Choice Requires="x14">
            <control shapeId="1037" r:id="rId5" name="Check Box 13">
              <controlPr locked="0" defaultSize="0" autoFill="0" autoLine="0" autoPict="0">
                <anchor moveWithCells="1">
                  <from>
                    <xdr:col>11</xdr:col>
                    <xdr:colOff>480060</xdr:colOff>
                    <xdr:row>9</xdr:row>
                    <xdr:rowOff>365760</xdr:rowOff>
                  </from>
                  <to>
                    <xdr:col>11</xdr:col>
                    <xdr:colOff>670560</xdr:colOff>
                    <xdr:row>9</xdr:row>
                    <xdr:rowOff>594360</xdr:rowOff>
                  </to>
                </anchor>
              </controlPr>
            </control>
          </mc:Choice>
        </mc:AlternateContent>
        <mc:AlternateContent xmlns:mc="http://schemas.openxmlformats.org/markup-compatibility/2006">
          <mc:Choice Requires="x14">
            <control shapeId="1038" r:id="rId6" name="Check Box 14">
              <controlPr locked="0" defaultSize="0" autoFill="0" autoLine="0" autoPict="0">
                <anchor moveWithCells="1">
                  <from>
                    <xdr:col>11</xdr:col>
                    <xdr:colOff>487680</xdr:colOff>
                    <xdr:row>10</xdr:row>
                    <xdr:rowOff>495300</xdr:rowOff>
                  </from>
                  <to>
                    <xdr:col>11</xdr:col>
                    <xdr:colOff>678180</xdr:colOff>
                    <xdr:row>10</xdr:row>
                    <xdr:rowOff>746760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S41"/>
  <sheetViews>
    <sheetView zoomScaleNormal="100" zoomScaleSheetLayoutView="100" workbookViewId="0">
      <selection activeCell="A22" sqref="A22:B22"/>
    </sheetView>
  </sheetViews>
  <sheetFormatPr defaultColWidth="8.88671875" defaultRowHeight="14.4" zeroHeight="1" x14ac:dyDescent="0.3"/>
  <cols>
    <col min="1" max="1" width="75.6640625" customWidth="1"/>
    <col min="2" max="2" width="35.6640625" customWidth="1"/>
    <col min="3" max="19" width="8.88671875" style="65"/>
    <col min="20" max="16384" width="8.88671875" style="44"/>
  </cols>
  <sheetData>
    <row r="1" spans="1:19" s="51" customFormat="1" ht="15" thickBot="1" x14ac:dyDescent="0.35">
      <c r="A1" s="108" t="s">
        <v>10</v>
      </c>
      <c r="B1" s="108"/>
      <c r="C1" s="65"/>
      <c r="D1" s="66" t="s">
        <v>54</v>
      </c>
      <c r="E1" s="107">
        <v>9.1</v>
      </c>
      <c r="F1" s="107"/>
      <c r="G1" s="107"/>
      <c r="H1" s="65"/>
      <c r="I1" s="66" t="s">
        <v>54</v>
      </c>
      <c r="J1" s="107">
        <f>B7</f>
        <v>9.1</v>
      </c>
      <c r="K1" s="107"/>
      <c r="L1" s="107"/>
      <c r="M1" s="65"/>
      <c r="N1" s="66" t="s">
        <v>48</v>
      </c>
      <c r="O1" s="65" t="s">
        <v>43</v>
      </c>
      <c r="P1" s="66" t="s">
        <v>47</v>
      </c>
      <c r="Q1" s="65" t="s">
        <v>42</v>
      </c>
      <c r="R1" s="66" t="s">
        <v>49</v>
      </c>
      <c r="S1" s="65"/>
    </row>
    <row r="2" spans="1:19" s="51" customFormat="1" x14ac:dyDescent="0.3">
      <c r="A2"/>
      <c r="B2"/>
      <c r="C2" s="65"/>
      <c r="D2" s="67" t="s">
        <v>22</v>
      </c>
      <c r="E2" s="67" t="s">
        <v>19</v>
      </c>
      <c r="F2" s="67" t="s">
        <v>20</v>
      </c>
      <c r="G2" s="67" t="s">
        <v>21</v>
      </c>
      <c r="H2" s="65"/>
      <c r="I2" s="67" t="s">
        <v>22</v>
      </c>
      <c r="J2" s="67" t="s">
        <v>19</v>
      </c>
      <c r="K2" s="67" t="s">
        <v>20</v>
      </c>
      <c r="L2" s="67" t="s">
        <v>21</v>
      </c>
      <c r="M2" s="65"/>
      <c r="N2" s="66" t="s">
        <v>45</v>
      </c>
      <c r="O2" s="66">
        <v>0</v>
      </c>
      <c r="P2" s="65">
        <f>B5</f>
        <v>0</v>
      </c>
      <c r="Q2" s="65">
        <f>B5</f>
        <v>0</v>
      </c>
      <c r="R2" s="65"/>
      <c r="S2" s="65"/>
    </row>
    <row r="3" spans="1:19" s="51" customFormat="1" ht="15.6" x14ac:dyDescent="0.3">
      <c r="A3" s="1" t="s">
        <v>12</v>
      </c>
      <c r="B3" s="19"/>
      <c r="C3" s="65"/>
      <c r="D3" s="67">
        <v>1500</v>
      </c>
      <c r="E3" s="68">
        <f>42.063*LN(D3)-281.23</f>
        <v>26.385989142179369</v>
      </c>
      <c r="F3" s="68">
        <f>34.292*LN(D3)-229.27</f>
        <v>21.514953514100625</v>
      </c>
      <c r="G3" s="68">
        <f>22.774*LN(D3)-152.26</f>
        <v>14.291281095594542</v>
      </c>
      <c r="H3" s="65"/>
      <c r="I3" s="67">
        <v>1500</v>
      </c>
      <c r="J3" s="68">
        <f>E3*($J$1/$E$1)</f>
        <v>26.385989142179369</v>
      </c>
      <c r="K3" s="68">
        <f t="shared" ref="K3:L3" si="0">F3*($J$1/$E$1)</f>
        <v>21.514953514100625</v>
      </c>
      <c r="L3" s="68">
        <f t="shared" si="0"/>
        <v>14.291281095594542</v>
      </c>
      <c r="M3" s="65"/>
      <c r="N3" s="66" t="s">
        <v>46</v>
      </c>
      <c r="O3" s="69" t="str">
        <f>B9</f>
        <v xml:space="preserve"> </v>
      </c>
      <c r="P3" s="70" t="str">
        <f>B9</f>
        <v xml:space="preserve"> </v>
      </c>
      <c r="Q3" s="65">
        <v>0</v>
      </c>
      <c r="R3" s="65"/>
      <c r="S3" s="65"/>
    </row>
    <row r="4" spans="1:19" s="51" customFormat="1" ht="30.6" customHeight="1" x14ac:dyDescent="0.3">
      <c r="A4" s="1" t="s">
        <v>13</v>
      </c>
      <c r="B4" s="19"/>
      <c r="C4" s="65"/>
      <c r="D4" s="71">
        <v>5000</v>
      </c>
      <c r="E4" s="68">
        <f t="shared" ref="E4:E8" si="1">42.063*LN(D4)-281.23</f>
        <v>77.028697210541225</v>
      </c>
      <c r="F4" s="68">
        <f t="shared" ref="F4:F8" si="2">34.292*LN(D4)-229.27</f>
        <v>62.801588920045646</v>
      </c>
      <c r="G4" s="68">
        <f t="shared" ref="G4:G8" si="3">22.774*LN(D4)-152.26</f>
        <v>41.710557741313437</v>
      </c>
      <c r="H4" s="65"/>
      <c r="I4" s="71">
        <v>5000</v>
      </c>
      <c r="J4" s="68">
        <f t="shared" ref="J4:J8" si="4">E4*($J$1/$E$1)</f>
        <v>77.028697210541225</v>
      </c>
      <c r="K4" s="68">
        <f t="shared" ref="K4:K8" si="5">F4*($J$1/$E$1)</f>
        <v>62.801588920045646</v>
      </c>
      <c r="L4" s="68">
        <f t="shared" ref="L4:L8" si="6">G4*($J$1/$E$1)</f>
        <v>41.710557741313437</v>
      </c>
      <c r="M4" s="65"/>
      <c r="N4" s="65"/>
      <c r="O4" s="65"/>
      <c r="P4" s="65"/>
      <c r="Q4" s="65"/>
      <c r="R4" s="65"/>
      <c r="S4" s="65"/>
    </row>
    <row r="5" spans="1:19" s="51" customFormat="1" ht="15.6" x14ac:dyDescent="0.3">
      <c r="A5" s="1" t="s">
        <v>15</v>
      </c>
      <c r="B5" s="19"/>
      <c r="C5" s="65"/>
      <c r="D5" s="72">
        <v>10000</v>
      </c>
      <c r="E5" s="68">
        <f t="shared" si="1"/>
        <v>106.18454706643422</v>
      </c>
      <c r="F5" s="68">
        <f t="shared" si="2"/>
        <v>86.570992035807279</v>
      </c>
      <c r="G5" s="68">
        <f t="shared" si="3"/>
        <v>57.496291631385617</v>
      </c>
      <c r="H5" s="65"/>
      <c r="I5" s="72">
        <v>10000</v>
      </c>
      <c r="J5" s="68">
        <f t="shared" si="4"/>
        <v>106.18454706643422</v>
      </c>
      <c r="K5" s="68">
        <f t="shared" si="5"/>
        <v>86.570992035807279</v>
      </c>
      <c r="L5" s="68">
        <f t="shared" si="6"/>
        <v>57.496291631385617</v>
      </c>
      <c r="M5" s="65"/>
      <c r="N5" s="65"/>
      <c r="O5" s="65"/>
      <c r="P5" s="65"/>
      <c r="Q5" s="65"/>
      <c r="R5" s="65"/>
      <c r="S5" s="65"/>
    </row>
    <row r="6" spans="1:19" s="51" customFormat="1" ht="15.6" x14ac:dyDescent="0.3">
      <c r="A6" s="1" t="s">
        <v>14</v>
      </c>
      <c r="B6" s="19"/>
      <c r="C6" s="65"/>
      <c r="D6" s="72">
        <v>20000</v>
      </c>
      <c r="E6" s="68">
        <f t="shared" si="1"/>
        <v>135.3403969223271</v>
      </c>
      <c r="F6" s="68">
        <f t="shared" si="2"/>
        <v>110.34039515156886</v>
      </c>
      <c r="G6" s="68">
        <f t="shared" si="3"/>
        <v>73.282025521457768</v>
      </c>
      <c r="H6" s="65"/>
      <c r="I6" s="72">
        <v>20000</v>
      </c>
      <c r="J6" s="68">
        <f t="shared" si="4"/>
        <v>135.3403969223271</v>
      </c>
      <c r="K6" s="68">
        <f t="shared" si="5"/>
        <v>110.34039515156886</v>
      </c>
      <c r="L6" s="68">
        <f t="shared" si="6"/>
        <v>73.282025521457768</v>
      </c>
      <c r="M6" s="65"/>
      <c r="N6" s="65"/>
      <c r="O6" s="65"/>
      <c r="P6" s="65"/>
      <c r="Q6" s="65"/>
      <c r="R6" s="65"/>
      <c r="S6" s="65"/>
    </row>
    <row r="7" spans="1:19" s="51" customFormat="1" ht="17.399999999999999" x14ac:dyDescent="0.3">
      <c r="A7" s="1" t="s">
        <v>61</v>
      </c>
      <c r="B7" s="59">
        <v>9.1</v>
      </c>
      <c r="C7" s="65"/>
      <c r="D7" s="72">
        <v>40000</v>
      </c>
      <c r="E7" s="68">
        <f t="shared" si="1"/>
        <v>164.4962467782201</v>
      </c>
      <c r="F7" s="68">
        <f t="shared" si="2"/>
        <v>134.10979826733055</v>
      </c>
      <c r="G7" s="68">
        <f t="shared" si="3"/>
        <v>89.067759411529977</v>
      </c>
      <c r="H7" s="65"/>
      <c r="I7" s="72">
        <v>40000</v>
      </c>
      <c r="J7" s="68">
        <f t="shared" si="4"/>
        <v>164.4962467782201</v>
      </c>
      <c r="K7" s="68">
        <f t="shared" si="5"/>
        <v>134.10979826733055</v>
      </c>
      <c r="L7" s="68">
        <f t="shared" si="6"/>
        <v>89.067759411529977</v>
      </c>
      <c r="M7" s="65"/>
      <c r="N7" s="65"/>
      <c r="O7" s="65"/>
      <c r="P7" s="65"/>
      <c r="Q7" s="65"/>
      <c r="R7" s="65"/>
      <c r="S7" s="65"/>
    </row>
    <row r="8" spans="1:19" s="51" customFormat="1" ht="15.6" x14ac:dyDescent="0.3">
      <c r="A8" s="1" t="s">
        <v>76</v>
      </c>
      <c r="B8" s="19"/>
      <c r="C8" s="65"/>
      <c r="D8" s="72">
        <v>60000</v>
      </c>
      <c r="E8" s="68">
        <f t="shared" si="1"/>
        <v>181.55132562057389</v>
      </c>
      <c r="F8" s="68">
        <f t="shared" si="2"/>
        <v>148.01400775457572</v>
      </c>
      <c r="G8" s="68">
        <f t="shared" si="3"/>
        <v>98.301821783585325</v>
      </c>
      <c r="H8" s="65"/>
      <c r="I8" s="72">
        <v>60000</v>
      </c>
      <c r="J8" s="68">
        <f t="shared" si="4"/>
        <v>181.55132562057389</v>
      </c>
      <c r="K8" s="68">
        <f t="shared" si="5"/>
        <v>148.01400775457572</v>
      </c>
      <c r="L8" s="68">
        <f t="shared" si="6"/>
        <v>98.301821783585325</v>
      </c>
      <c r="M8" s="65"/>
      <c r="N8" s="65"/>
      <c r="O8" s="65"/>
      <c r="P8" s="65"/>
      <c r="Q8" s="65"/>
      <c r="R8" s="65"/>
      <c r="S8" s="65"/>
    </row>
    <row r="9" spans="1:19" s="51" customFormat="1" ht="46.95" x14ac:dyDescent="0.3">
      <c r="A9" s="2" t="s">
        <v>62</v>
      </c>
      <c r="B9" s="16" t="str">
        <f>IF(B6="In or Next to Traffic",E10,IF(B6="6' from Traffic",E11,IF(B6="12' from Traffic",E12,IF(B6=0," ","Check Item 4"))))</f>
        <v xml:space="preserve"> </v>
      </c>
      <c r="C9" s="65"/>
      <c r="D9" s="65"/>
      <c r="E9" s="65"/>
      <c r="F9" s="65"/>
      <c r="G9" s="65"/>
      <c r="H9" s="65"/>
      <c r="I9" s="65"/>
      <c r="J9" s="65"/>
      <c r="K9" s="65"/>
      <c r="L9" s="65"/>
      <c r="M9" s="65"/>
      <c r="N9" s="65"/>
      <c r="O9" s="65"/>
      <c r="P9" s="65"/>
      <c r="Q9" s="65"/>
      <c r="R9" s="65"/>
      <c r="S9" s="65"/>
    </row>
    <row r="10" spans="1:19" s="51" customFormat="1" ht="31.2" x14ac:dyDescent="0.3">
      <c r="A10" s="2" t="s">
        <v>63</v>
      </c>
      <c r="B10" s="11" t="str">
        <f>IF(B9=" "," ",IF(B9="Check Item 4", "Check Item 4",B8*B9))</f>
        <v xml:space="preserve"> </v>
      </c>
      <c r="C10" s="65"/>
      <c r="D10" s="65" t="s">
        <v>16</v>
      </c>
      <c r="E10" s="73" t="e">
        <f>(42.063*LN($B$5))-281.23</f>
        <v>#NUM!</v>
      </c>
      <c r="F10" s="65"/>
      <c r="G10" s="65"/>
      <c r="H10" s="65"/>
      <c r="I10" s="65"/>
      <c r="J10" s="65"/>
      <c r="K10" s="65"/>
      <c r="L10" s="65"/>
      <c r="M10" s="65"/>
      <c r="N10" s="65"/>
      <c r="O10" s="65"/>
      <c r="P10" s="65"/>
      <c r="Q10" s="65"/>
      <c r="R10" s="65"/>
      <c r="S10" s="65"/>
    </row>
    <row r="11" spans="1:19" s="51" customFormat="1" ht="48.6" x14ac:dyDescent="0.3">
      <c r="A11" s="2" t="s">
        <v>64</v>
      </c>
      <c r="B11" s="11">
        <f>IF(B14=0,B17,IF(B15=0,B14,B14+B15))</f>
        <v>0</v>
      </c>
      <c r="C11" s="65"/>
      <c r="D11" s="65" t="s">
        <v>17</v>
      </c>
      <c r="E11" s="73" t="e">
        <f>(34.292*LN($B$5))-229.27</f>
        <v>#NUM!</v>
      </c>
      <c r="F11" s="65"/>
      <c r="G11" s="65"/>
      <c r="H11" s="65"/>
      <c r="I11" s="65"/>
      <c r="J11" s="65"/>
      <c r="K11" s="65"/>
      <c r="L11" s="65"/>
      <c r="M11" s="65"/>
      <c r="N11" s="65"/>
      <c r="O11" s="65"/>
      <c r="P11" s="65"/>
      <c r="Q11" s="65"/>
      <c r="R11" s="65"/>
      <c r="S11" s="65"/>
    </row>
    <row r="12" spans="1:19" s="51" customFormat="1" x14ac:dyDescent="0.3">
      <c r="A12" s="9" t="s">
        <v>74</v>
      </c>
      <c r="B12" s="20"/>
      <c r="C12" s="65"/>
      <c r="D12" s="65" t="s">
        <v>18</v>
      </c>
      <c r="E12" s="73" t="e">
        <f>(22.774*LN($B$5))-152.26</f>
        <v>#NUM!</v>
      </c>
      <c r="F12" s="65"/>
      <c r="G12" s="65"/>
      <c r="H12" s="65"/>
      <c r="I12" s="65"/>
      <c r="J12" s="65"/>
      <c r="K12" s="65"/>
      <c r="L12" s="65"/>
      <c r="M12" s="65"/>
      <c r="N12" s="65"/>
      <c r="O12" s="65"/>
      <c r="P12" s="65"/>
      <c r="Q12" s="65"/>
      <c r="R12" s="65"/>
      <c r="S12" s="65"/>
    </row>
    <row r="13" spans="1:19" s="51" customFormat="1" x14ac:dyDescent="0.3">
      <c r="A13" s="9" t="s">
        <v>32</v>
      </c>
      <c r="B13" s="21">
        <v>53.76</v>
      </c>
      <c r="C13" s="65"/>
      <c r="D13" s="65"/>
      <c r="E13" s="65"/>
      <c r="F13" s="65"/>
      <c r="G13" s="65"/>
      <c r="H13" s="65"/>
      <c r="I13" s="65"/>
      <c r="J13" s="65"/>
      <c r="K13" s="65"/>
      <c r="L13" s="65"/>
      <c r="M13" s="65"/>
      <c r="N13" s="65"/>
      <c r="O13" s="65"/>
      <c r="P13" s="65"/>
      <c r="Q13" s="65"/>
      <c r="R13" s="65"/>
      <c r="S13" s="65"/>
    </row>
    <row r="14" spans="1:19" s="51" customFormat="1" x14ac:dyDescent="0.3">
      <c r="A14" s="9" t="s">
        <v>33</v>
      </c>
      <c r="B14" s="64">
        <f>(B12*B13)</f>
        <v>0</v>
      </c>
      <c r="C14" s="65"/>
      <c r="D14" s="65"/>
      <c r="E14" s="65"/>
      <c r="F14" s="65"/>
      <c r="G14" s="65"/>
      <c r="H14" s="65"/>
      <c r="I14" s="65"/>
      <c r="J14" s="65"/>
      <c r="K14" s="65"/>
      <c r="L14" s="65"/>
      <c r="M14" s="65"/>
      <c r="N14" s="65"/>
      <c r="O14" s="65"/>
      <c r="P14" s="65"/>
      <c r="Q14" s="65"/>
      <c r="R14" s="65"/>
      <c r="S14" s="65"/>
    </row>
    <row r="15" spans="1:19" s="51" customFormat="1" x14ac:dyDescent="0.3">
      <c r="A15" s="9" t="s">
        <v>78</v>
      </c>
      <c r="B15" s="21"/>
      <c r="C15" s="65"/>
      <c r="D15" s="65"/>
      <c r="E15" s="65"/>
      <c r="F15" s="65"/>
      <c r="G15" s="65"/>
      <c r="H15" s="65"/>
      <c r="I15" s="65"/>
      <c r="J15" s="65"/>
      <c r="K15" s="65"/>
      <c r="L15" s="65"/>
      <c r="M15" s="65"/>
      <c r="N15" s="65"/>
      <c r="O15" s="65"/>
      <c r="P15" s="65"/>
      <c r="Q15" s="65"/>
      <c r="R15" s="65"/>
      <c r="S15" s="65"/>
    </row>
    <row r="16" spans="1:19" s="51" customFormat="1" x14ac:dyDescent="0.3">
      <c r="A16" s="9" t="s">
        <v>52</v>
      </c>
      <c r="B16" s="22"/>
      <c r="C16" s="65"/>
      <c r="D16" s="65"/>
      <c r="E16" s="65"/>
      <c r="F16" s="65"/>
      <c r="G16" s="65"/>
      <c r="H16" s="65"/>
      <c r="I16" s="65"/>
      <c r="J16" s="65"/>
      <c r="K16" s="65"/>
      <c r="L16" s="65"/>
      <c r="M16" s="65"/>
      <c r="N16" s="65"/>
      <c r="O16" s="65"/>
      <c r="P16" s="65"/>
      <c r="Q16" s="65"/>
      <c r="R16" s="65"/>
      <c r="S16" s="65"/>
    </row>
    <row r="17" spans="1:19" s="51" customFormat="1" ht="15" x14ac:dyDescent="0.25">
      <c r="A17" s="9" t="s">
        <v>34</v>
      </c>
      <c r="B17" s="10">
        <f>B16*B8</f>
        <v>0</v>
      </c>
      <c r="C17" s="65"/>
      <c r="D17" s="65"/>
      <c r="E17" s="65"/>
      <c r="F17" s="65"/>
      <c r="G17" s="65"/>
      <c r="H17" s="65"/>
      <c r="I17" s="65"/>
      <c r="J17" s="65"/>
      <c r="K17" s="65"/>
      <c r="L17" s="65"/>
      <c r="M17" s="65"/>
      <c r="N17" s="65"/>
      <c r="O17" s="65"/>
      <c r="P17" s="65"/>
      <c r="Q17" s="65"/>
      <c r="R17" s="65"/>
      <c r="S17" s="65"/>
    </row>
    <row r="18" spans="1:19" s="51" customFormat="1" ht="31.2" x14ac:dyDescent="0.3">
      <c r="A18" s="2" t="s">
        <v>53</v>
      </c>
      <c r="B18" s="8" t="str">
        <f>IF(B10=" "," ",IF(B10="Check Item 4", "Check Item 4",B10/B11))</f>
        <v xml:space="preserve"> </v>
      </c>
      <c r="C18" s="65"/>
      <c r="D18" s="65"/>
      <c r="E18" s="65"/>
      <c r="F18" s="65"/>
      <c r="G18" s="65"/>
      <c r="H18" s="65"/>
      <c r="I18" s="65"/>
      <c r="J18" s="65"/>
      <c r="K18" s="65"/>
      <c r="L18" s="65"/>
      <c r="M18" s="65"/>
      <c r="N18" s="65"/>
      <c r="O18" s="65"/>
      <c r="P18" s="65"/>
      <c r="Q18" s="65"/>
      <c r="R18" s="65"/>
      <c r="S18" s="65"/>
    </row>
    <row r="19" spans="1:19" s="51" customFormat="1" ht="30" customHeight="1" x14ac:dyDescent="0.25">
      <c r="A19" s="109" t="s">
        <v>59</v>
      </c>
      <c r="B19" s="110"/>
      <c r="C19" s="65"/>
      <c r="D19" s="65"/>
      <c r="E19" s="65"/>
      <c r="F19" s="65"/>
      <c r="G19" s="65"/>
      <c r="H19" s="65"/>
      <c r="I19" s="65"/>
      <c r="J19" s="65"/>
      <c r="K19" s="65"/>
      <c r="L19" s="65"/>
      <c r="M19" s="65"/>
      <c r="N19" s="65"/>
      <c r="O19" s="65"/>
      <c r="P19" s="65"/>
      <c r="Q19" s="65"/>
      <c r="R19" s="65"/>
      <c r="S19" s="65"/>
    </row>
    <row r="20" spans="1:19" s="51" customFormat="1" ht="30" customHeight="1" x14ac:dyDescent="0.25">
      <c r="A20" s="110" t="s">
        <v>60</v>
      </c>
      <c r="B20" s="110"/>
      <c r="C20" s="65"/>
      <c r="D20" s="65"/>
      <c r="E20" s="65"/>
      <c r="F20" s="65"/>
      <c r="G20" s="65"/>
      <c r="H20" s="65"/>
      <c r="I20" s="65"/>
      <c r="J20" s="65"/>
      <c r="K20" s="65"/>
      <c r="L20" s="65"/>
      <c r="M20" s="65"/>
      <c r="N20" s="65"/>
      <c r="O20" s="65"/>
      <c r="P20" s="65"/>
      <c r="Q20" s="65"/>
      <c r="R20" s="65"/>
      <c r="S20" s="65"/>
    </row>
    <row r="21" spans="1:19" s="51" customFormat="1" ht="15.75" x14ac:dyDescent="0.25">
      <c r="A21" s="62"/>
      <c r="B21" s="63"/>
      <c r="C21" s="65"/>
      <c r="D21" s="65"/>
      <c r="E21" s="65"/>
      <c r="F21" s="65"/>
      <c r="G21" s="65"/>
      <c r="H21" s="65"/>
      <c r="I21" s="65"/>
      <c r="J21" s="65"/>
      <c r="K21" s="65"/>
      <c r="L21" s="65"/>
      <c r="M21" s="65"/>
      <c r="N21" s="65"/>
      <c r="O21" s="65"/>
      <c r="P21" s="65"/>
      <c r="Q21" s="65"/>
      <c r="R21" s="65"/>
      <c r="S21" s="65"/>
    </row>
    <row r="22" spans="1:19" s="51" customFormat="1" ht="15" x14ac:dyDescent="0.25">
      <c r="A22" s="111" t="s">
        <v>23</v>
      </c>
      <c r="B22" s="111"/>
      <c r="C22" s="65"/>
      <c r="D22" s="65"/>
      <c r="E22" s="65"/>
      <c r="F22" s="65"/>
      <c r="G22" s="65"/>
      <c r="H22" s="65"/>
      <c r="I22" s="65"/>
      <c r="J22" s="65"/>
      <c r="K22" s="65"/>
      <c r="L22" s="65"/>
      <c r="M22" s="65"/>
      <c r="N22" s="65"/>
      <c r="O22" s="65"/>
      <c r="P22" s="65"/>
      <c r="Q22" s="65"/>
      <c r="R22" s="65"/>
      <c r="S22" s="65"/>
    </row>
    <row r="23" spans="1:19" s="51" customFormat="1" x14ac:dyDescent="0.3">
      <c r="A23"/>
      <c r="B23"/>
      <c r="C23" s="65"/>
      <c r="D23" s="65"/>
      <c r="E23" s="65"/>
      <c r="F23" s="65"/>
      <c r="G23" s="65"/>
      <c r="H23" s="65"/>
      <c r="I23" s="65"/>
      <c r="J23" s="65"/>
      <c r="K23" s="65"/>
      <c r="L23" s="65"/>
      <c r="M23" s="65"/>
      <c r="N23" s="65"/>
      <c r="O23" s="65"/>
      <c r="P23" s="65"/>
      <c r="Q23" s="65"/>
      <c r="R23" s="65"/>
      <c r="S23" s="65"/>
    </row>
    <row r="24" spans="1:19" s="51" customFormat="1" x14ac:dyDescent="0.3">
      <c r="A24"/>
      <c r="B24"/>
      <c r="C24" s="65"/>
      <c r="D24" s="65"/>
      <c r="E24" s="65"/>
      <c r="F24" s="65"/>
      <c r="G24" s="65"/>
      <c r="H24" s="65"/>
      <c r="I24" s="65"/>
      <c r="J24" s="65"/>
      <c r="K24" s="65"/>
      <c r="L24" s="65"/>
      <c r="M24" s="65"/>
      <c r="N24" s="65"/>
      <c r="O24" s="65"/>
      <c r="P24" s="65"/>
      <c r="Q24" s="65"/>
      <c r="R24" s="65"/>
      <c r="S24" s="65"/>
    </row>
    <row r="25" spans="1:19" s="51" customFormat="1" x14ac:dyDescent="0.3">
      <c r="A25"/>
      <c r="B25"/>
      <c r="C25" s="65"/>
      <c r="D25" s="65"/>
      <c r="E25" s="65"/>
      <c r="F25" s="65"/>
      <c r="G25" s="65"/>
      <c r="H25" s="65"/>
      <c r="I25" s="65"/>
      <c r="J25" s="65"/>
      <c r="K25" s="65"/>
      <c r="L25" s="65"/>
      <c r="M25" s="65"/>
      <c r="N25" s="65"/>
      <c r="O25" s="65"/>
      <c r="P25" s="65"/>
      <c r="Q25" s="65"/>
      <c r="R25" s="65"/>
      <c r="S25" s="65"/>
    </row>
    <row r="26" spans="1:19" s="51" customFormat="1" x14ac:dyDescent="0.3">
      <c r="A26"/>
      <c r="B26"/>
      <c r="C26" s="65"/>
      <c r="D26" s="65"/>
      <c r="E26" s="65"/>
      <c r="F26" s="65"/>
      <c r="G26" s="65"/>
      <c r="H26" s="65"/>
      <c r="I26" s="65"/>
      <c r="J26" s="65"/>
      <c r="K26" s="65"/>
      <c r="L26" s="65"/>
      <c r="M26" s="65"/>
      <c r="N26" s="65"/>
      <c r="O26" s="65"/>
      <c r="P26" s="65"/>
      <c r="Q26" s="65"/>
      <c r="R26" s="65"/>
      <c r="S26" s="65"/>
    </row>
    <row r="27" spans="1:19" s="51" customFormat="1" x14ac:dyDescent="0.3">
      <c r="A27"/>
      <c r="B27"/>
      <c r="C27" s="65"/>
      <c r="D27" s="65"/>
      <c r="E27" s="65"/>
      <c r="F27" s="65"/>
      <c r="G27" s="65"/>
      <c r="H27" s="65"/>
      <c r="I27" s="65"/>
      <c r="J27" s="65"/>
      <c r="K27" s="65"/>
      <c r="L27" s="65"/>
      <c r="M27" s="65"/>
      <c r="N27" s="65"/>
      <c r="O27" s="65"/>
      <c r="P27" s="65"/>
      <c r="Q27" s="65"/>
      <c r="R27" s="65"/>
      <c r="S27" s="65"/>
    </row>
    <row r="28" spans="1:19" s="51" customFormat="1" x14ac:dyDescent="0.3">
      <c r="A28"/>
      <c r="B28"/>
      <c r="C28" s="65"/>
      <c r="D28" s="65"/>
      <c r="E28" s="65"/>
      <c r="F28" s="65"/>
      <c r="G28" s="65"/>
      <c r="H28" s="65"/>
      <c r="I28" s="65"/>
      <c r="J28" s="65"/>
      <c r="K28" s="65"/>
      <c r="L28" s="65"/>
      <c r="M28" s="65"/>
      <c r="N28" s="65"/>
      <c r="O28" s="65"/>
      <c r="P28" s="65"/>
      <c r="Q28" s="65"/>
      <c r="R28" s="65"/>
      <c r="S28" s="65"/>
    </row>
    <row r="29" spans="1:19" s="51" customFormat="1" x14ac:dyDescent="0.3">
      <c r="A29"/>
      <c r="B29"/>
      <c r="C29" s="65"/>
      <c r="D29" s="65"/>
      <c r="E29" s="65"/>
      <c r="F29" s="65"/>
      <c r="G29" s="65"/>
      <c r="H29" s="65"/>
      <c r="I29" s="65"/>
      <c r="J29" s="65"/>
      <c r="K29" s="65"/>
      <c r="L29" s="65"/>
      <c r="M29" s="65"/>
      <c r="N29" s="65"/>
      <c r="O29" s="65"/>
      <c r="P29" s="65"/>
      <c r="Q29" s="65"/>
      <c r="R29" s="65"/>
      <c r="S29" s="65"/>
    </row>
    <row r="30" spans="1:19" s="51" customFormat="1" x14ac:dyDescent="0.3">
      <c r="A30"/>
      <c r="B30"/>
      <c r="C30" s="65"/>
      <c r="D30" s="65"/>
      <c r="E30" s="65"/>
      <c r="F30" s="65"/>
      <c r="G30" s="65"/>
      <c r="H30" s="65"/>
      <c r="I30" s="65"/>
      <c r="J30" s="65"/>
      <c r="K30" s="65"/>
      <c r="L30" s="65"/>
      <c r="M30" s="65"/>
      <c r="N30" s="65"/>
      <c r="O30" s="65"/>
      <c r="P30" s="65"/>
      <c r="Q30" s="65"/>
      <c r="R30" s="65"/>
      <c r="S30" s="65"/>
    </row>
    <row r="31" spans="1:19" s="51" customFormat="1" x14ac:dyDescent="0.3">
      <c r="A31"/>
      <c r="B31"/>
      <c r="C31" s="65"/>
      <c r="D31" s="65"/>
      <c r="E31" s="65"/>
      <c r="F31" s="65"/>
      <c r="G31" s="65"/>
      <c r="H31" s="65"/>
      <c r="I31" s="65"/>
      <c r="J31" s="65"/>
      <c r="K31" s="65"/>
      <c r="L31" s="65"/>
      <c r="M31" s="65"/>
      <c r="N31" s="65"/>
      <c r="O31" s="65"/>
      <c r="P31" s="65"/>
      <c r="Q31" s="65"/>
      <c r="R31" s="65"/>
      <c r="S31" s="65"/>
    </row>
    <row r="32" spans="1:19" s="51" customFormat="1" x14ac:dyDescent="0.3">
      <c r="A32"/>
      <c r="B32"/>
      <c r="C32" s="65"/>
      <c r="D32" s="65"/>
      <c r="E32" s="65"/>
      <c r="F32" s="65"/>
      <c r="G32" s="65"/>
      <c r="H32" s="65"/>
      <c r="I32" s="65"/>
      <c r="J32" s="65"/>
      <c r="K32" s="65"/>
      <c r="L32" s="65"/>
      <c r="M32" s="65"/>
      <c r="N32" s="65"/>
      <c r="O32" s="65"/>
      <c r="P32" s="65"/>
      <c r="Q32" s="65"/>
      <c r="R32" s="65"/>
      <c r="S32" s="65"/>
    </row>
    <row r="33" spans="1:19" s="51" customFormat="1" x14ac:dyDescent="0.3">
      <c r="A33"/>
      <c r="B33"/>
      <c r="C33" s="65"/>
      <c r="D33" s="65"/>
      <c r="E33" s="65"/>
      <c r="F33" s="65"/>
      <c r="G33" s="65"/>
      <c r="H33" s="65"/>
      <c r="I33" s="65"/>
      <c r="J33" s="65"/>
      <c r="K33" s="65"/>
      <c r="L33" s="65"/>
      <c r="M33" s="65"/>
      <c r="N33" s="65"/>
      <c r="O33" s="65"/>
      <c r="P33" s="65"/>
      <c r="Q33" s="65"/>
      <c r="R33" s="65"/>
      <c r="S33" s="65"/>
    </row>
    <row r="34" spans="1:19" s="51" customFormat="1" x14ac:dyDescent="0.3">
      <c r="A34"/>
      <c r="B34"/>
      <c r="C34" s="65"/>
      <c r="D34" s="65"/>
      <c r="E34" s="65"/>
      <c r="F34" s="65"/>
      <c r="G34" s="65"/>
      <c r="H34" s="65"/>
      <c r="I34" s="65"/>
      <c r="J34" s="65"/>
      <c r="K34" s="65"/>
      <c r="L34" s="65"/>
      <c r="M34" s="65"/>
      <c r="N34" s="65"/>
      <c r="O34" s="65"/>
      <c r="P34" s="65"/>
      <c r="Q34" s="65"/>
      <c r="R34" s="65"/>
      <c r="S34" s="65"/>
    </row>
    <row r="35" spans="1:19" s="51" customFormat="1" x14ac:dyDescent="0.3">
      <c r="A35"/>
      <c r="B35"/>
      <c r="C35" s="65"/>
      <c r="D35" s="65"/>
      <c r="E35" s="65"/>
      <c r="F35" s="65"/>
      <c r="G35" s="65"/>
      <c r="H35" s="65"/>
      <c r="I35" s="65"/>
      <c r="J35" s="65"/>
      <c r="K35" s="65"/>
      <c r="L35" s="65"/>
      <c r="M35" s="65"/>
      <c r="N35" s="65"/>
      <c r="O35" s="65"/>
      <c r="P35" s="65"/>
      <c r="Q35" s="65"/>
      <c r="R35" s="65"/>
      <c r="S35" s="65"/>
    </row>
    <row r="36" spans="1:19" s="51" customFormat="1" x14ac:dyDescent="0.3">
      <c r="A36"/>
      <c r="B36"/>
      <c r="C36" s="65"/>
      <c r="D36" s="65"/>
      <c r="E36" s="65"/>
      <c r="F36" s="65"/>
      <c r="G36" s="65"/>
      <c r="H36" s="65"/>
      <c r="I36" s="65"/>
      <c r="J36" s="65"/>
      <c r="K36" s="65"/>
      <c r="L36" s="65"/>
      <c r="M36" s="65"/>
      <c r="N36" s="65"/>
      <c r="O36" s="65"/>
      <c r="P36" s="65"/>
      <c r="Q36" s="65"/>
      <c r="R36" s="65"/>
      <c r="S36" s="65"/>
    </row>
    <row r="37" spans="1:19" s="51" customFormat="1" x14ac:dyDescent="0.3">
      <c r="A37"/>
      <c r="B37"/>
      <c r="C37" s="65"/>
      <c r="D37" s="65"/>
      <c r="E37" s="65"/>
      <c r="F37" s="65"/>
      <c r="G37" s="65"/>
      <c r="H37" s="65"/>
      <c r="I37" s="65"/>
      <c r="J37" s="65"/>
      <c r="K37" s="65"/>
      <c r="L37" s="65"/>
      <c r="M37" s="65"/>
      <c r="N37" s="65"/>
      <c r="O37" s="65"/>
      <c r="P37" s="65"/>
      <c r="Q37" s="65"/>
      <c r="R37" s="65"/>
      <c r="S37" s="65"/>
    </row>
    <row r="38" spans="1:19" s="51" customFormat="1" x14ac:dyDescent="0.3">
      <c r="A38"/>
      <c r="B38"/>
      <c r="C38" s="65"/>
      <c r="D38" s="65"/>
      <c r="E38" s="65"/>
      <c r="F38" s="65"/>
      <c r="G38" s="65"/>
      <c r="H38" s="65"/>
      <c r="I38" s="65"/>
      <c r="J38" s="65"/>
      <c r="K38" s="65"/>
      <c r="L38" s="65"/>
      <c r="M38" s="65"/>
      <c r="N38" s="65"/>
      <c r="O38" s="65"/>
      <c r="P38" s="65"/>
      <c r="Q38" s="65"/>
      <c r="R38" s="65"/>
      <c r="S38" s="65"/>
    </row>
    <row r="39" spans="1:19" hidden="1" x14ac:dyDescent="0.3"/>
    <row r="40" spans="1:19" x14ac:dyDescent="0.3"/>
    <row r="41" spans="1:19" x14ac:dyDescent="0.3"/>
  </sheetData>
  <sheetProtection password="C724" sheet="1" objects="1" scenarios="1"/>
  <mergeCells count="6">
    <mergeCell ref="E1:G1"/>
    <mergeCell ref="J1:L1"/>
    <mergeCell ref="A1:B1"/>
    <mergeCell ref="A19:B19"/>
    <mergeCell ref="A22:B22"/>
    <mergeCell ref="A20:B20"/>
  </mergeCells>
  <dataValidations count="1">
    <dataValidation type="list" allowBlank="1" showInputMessage="1" showErrorMessage="1" sqref="B6">
      <formula1>$D$10:$D$12</formula1>
    </dataValidation>
  </dataValidations>
  <printOptions horizontalCentered="1" verticalCentered="1"/>
  <pageMargins left="0.7" right="0.7" top="0.75" bottom="0.75" header="0.3" footer="0.3"/>
  <pageSetup scale="70" fitToWidth="0" orientation="landscape" r:id="rId1"/>
  <colBreaks count="1" manualBreakCount="1">
    <brk id="2" max="49"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40"/>
  <sheetViews>
    <sheetView zoomScaleNormal="100" workbookViewId="0">
      <selection activeCell="I23" sqref="I23"/>
    </sheetView>
  </sheetViews>
  <sheetFormatPr defaultColWidth="8.88671875" defaultRowHeight="14.4" zeroHeight="1" x14ac:dyDescent="0.3"/>
  <cols>
    <col min="1" max="1" width="75.6640625" customWidth="1"/>
    <col min="2" max="2" width="35.6640625" customWidth="1"/>
    <col min="3" max="5" width="9.109375"/>
    <col min="6" max="7" width="9.44140625" bestFit="1" customWidth="1"/>
    <col min="8" max="9" width="9.109375"/>
    <col min="10" max="11" width="9.44140625" bestFit="1" customWidth="1"/>
    <col min="12" max="17" width="9.109375"/>
    <col min="18" max="20" width="8.88671875" style="65"/>
    <col min="21" max="21" width="9.88671875" style="65" bestFit="1" customWidth="1"/>
    <col min="22" max="30" width="8.88671875" style="65"/>
    <col min="31" max="32" width="10.5546875" style="65" bestFit="1" customWidth="1"/>
    <col min="33" max="33" width="8.88671875" style="65"/>
    <col min="34" max="16384" width="8.88671875" style="44"/>
  </cols>
  <sheetData>
    <row r="1" spans="1:40" s="51" customFormat="1" ht="29.4" thickBot="1" x14ac:dyDescent="0.35">
      <c r="A1" s="108" t="s">
        <v>29</v>
      </c>
      <c r="B1" s="108"/>
      <c r="C1" s="7" t="s">
        <v>77</v>
      </c>
      <c r="D1"/>
      <c r="E1"/>
      <c r="F1"/>
      <c r="G1"/>
      <c r="H1"/>
      <c r="I1"/>
      <c r="J1"/>
      <c r="K1"/>
      <c r="L1" s="7"/>
      <c r="M1"/>
      <c r="N1"/>
      <c r="O1"/>
      <c r="P1"/>
      <c r="Q1"/>
      <c r="R1" s="65"/>
      <c r="S1" s="74" t="s">
        <v>55</v>
      </c>
      <c r="T1" s="112">
        <v>9.1</v>
      </c>
      <c r="U1" s="112"/>
      <c r="V1" s="65"/>
      <c r="W1" s="113" t="s">
        <v>27</v>
      </c>
      <c r="X1" s="113"/>
      <c r="Y1" s="113" t="s">
        <v>22</v>
      </c>
      <c r="Z1" s="113"/>
      <c r="AA1" s="65"/>
      <c r="AB1" s="66">
        <v>0.78</v>
      </c>
      <c r="AC1" s="66">
        <v>0</v>
      </c>
      <c r="AD1" s="66">
        <v>50</v>
      </c>
      <c r="AE1" s="73">
        <v>1</v>
      </c>
      <c r="AF1" s="73">
        <v>0.5</v>
      </c>
      <c r="AG1" s="75"/>
      <c r="AH1" s="52"/>
      <c r="AL1" s="52"/>
      <c r="AM1" s="52"/>
      <c r="AN1" s="52"/>
    </row>
    <row r="2" spans="1:40" s="51" customFormat="1" x14ac:dyDescent="0.3">
      <c r="A2"/>
      <c r="B2"/>
      <c r="C2"/>
      <c r="D2"/>
      <c r="E2"/>
      <c r="F2"/>
      <c r="G2"/>
      <c r="H2"/>
      <c r="I2"/>
      <c r="J2"/>
      <c r="K2"/>
      <c r="L2"/>
      <c r="M2"/>
      <c r="N2"/>
      <c r="O2"/>
      <c r="P2"/>
      <c r="Q2"/>
      <c r="R2" s="65"/>
      <c r="S2" s="67" t="s">
        <v>56</v>
      </c>
      <c r="T2" s="76" t="s">
        <v>27</v>
      </c>
      <c r="U2" s="76" t="s">
        <v>22</v>
      </c>
      <c r="V2" s="65"/>
      <c r="W2" s="67" t="s">
        <v>43</v>
      </c>
      <c r="X2" s="67" t="s">
        <v>42</v>
      </c>
      <c r="Y2" s="67" t="s">
        <v>43</v>
      </c>
      <c r="Z2" s="67" t="s">
        <v>42</v>
      </c>
      <c r="AA2" s="65"/>
      <c r="AB2" s="66">
        <v>0.12</v>
      </c>
      <c r="AC2" s="66">
        <v>1</v>
      </c>
      <c r="AD2" s="66">
        <v>70</v>
      </c>
      <c r="AE2" s="73">
        <v>0.5</v>
      </c>
      <c r="AF2" s="73">
        <v>0.6</v>
      </c>
      <c r="AG2" s="75"/>
      <c r="AH2" s="52"/>
      <c r="AI2" s="54"/>
      <c r="AJ2" s="53"/>
      <c r="AL2" s="52"/>
      <c r="AM2" s="54"/>
      <c r="AN2" s="53"/>
    </row>
    <row r="3" spans="1:40" s="51" customFormat="1" ht="15.6" x14ac:dyDescent="0.3">
      <c r="A3" s="1" t="s">
        <v>12</v>
      </c>
      <c r="B3" s="17"/>
      <c r="C3"/>
      <c r="D3"/>
      <c r="E3"/>
      <c r="F3"/>
      <c r="G3"/>
      <c r="H3"/>
      <c r="I3"/>
      <c r="J3"/>
      <c r="K3"/>
      <c r="L3"/>
      <c r="M3"/>
      <c r="N3"/>
      <c r="O3"/>
      <c r="P3"/>
      <c r="Q3"/>
      <c r="R3" s="65"/>
      <c r="S3" s="67">
        <v>0</v>
      </c>
      <c r="T3" s="77" t="s">
        <v>57</v>
      </c>
      <c r="U3" s="77" t="s">
        <v>75</v>
      </c>
      <c r="V3" s="65"/>
      <c r="W3" s="78">
        <f>W4</f>
        <v>281.91833538711637</v>
      </c>
      <c r="X3" s="78">
        <f t="shared" ref="X3:Z3" si="0">X4</f>
        <v>493.35708692745351</v>
      </c>
      <c r="Y3" s="78">
        <f t="shared" si="0"/>
        <v>69.012312871090543</v>
      </c>
      <c r="Z3" s="78">
        <f t="shared" si="0"/>
        <v>120.77154752440845</v>
      </c>
      <c r="AA3" s="65"/>
      <c r="AB3" s="66">
        <v>0.1</v>
      </c>
      <c r="AC3" s="66">
        <v>2</v>
      </c>
      <c r="AD3" s="66"/>
      <c r="AE3" s="73">
        <v>0.5</v>
      </c>
      <c r="AF3" s="66"/>
      <c r="AG3" s="65"/>
      <c r="AH3" s="52"/>
      <c r="AI3" s="54"/>
      <c r="AJ3" s="53"/>
      <c r="AL3" s="52"/>
      <c r="AM3" s="54"/>
      <c r="AN3" s="53"/>
    </row>
    <row r="4" spans="1:40" s="51" customFormat="1" ht="15.6" x14ac:dyDescent="0.3">
      <c r="A4" s="1" t="s">
        <v>13</v>
      </c>
      <c r="B4" s="17"/>
      <c r="C4"/>
      <c r="D4"/>
      <c r="E4"/>
      <c r="F4"/>
      <c r="G4"/>
      <c r="H4"/>
      <c r="I4"/>
      <c r="J4"/>
      <c r="K4"/>
      <c r="L4"/>
      <c r="M4"/>
      <c r="N4"/>
      <c r="O4"/>
      <c r="P4"/>
      <c r="Q4"/>
      <c r="R4" s="65"/>
      <c r="S4" s="74">
        <v>1000</v>
      </c>
      <c r="T4" s="80">
        <f>111712*LN(S4)-746889</f>
        <v>24790.157725652447</v>
      </c>
      <c r="U4" s="81">
        <f>159425*LN(S4)-1000000</f>
        <v>101268.88535172725</v>
      </c>
      <c r="V4" s="65"/>
      <c r="W4" s="78">
        <f t="shared" ref="W4:W16" si="1">52/(T4*($B$25/$T$1)/($B$27*2500))</f>
        <v>281.91833538711637</v>
      </c>
      <c r="X4" s="78">
        <f t="shared" ref="X4:X16" si="2">52/(T4*($B$26/$T$1)/($B$27*2500))</f>
        <v>493.35708692745351</v>
      </c>
      <c r="Y4" s="78">
        <f t="shared" ref="Y4:Y16" si="3">52/(U4*($B$25/$T$1)/($B$27*2500))</f>
        <v>69.012312871090543</v>
      </c>
      <c r="Z4" s="78">
        <f t="shared" ref="Z4:Z16" si="4">52/(U4*($B$26/$T$1)/($B$27*2500))</f>
        <v>120.77154752440845</v>
      </c>
      <c r="AA4" s="65"/>
      <c r="AB4" s="65"/>
      <c r="AC4" s="65"/>
      <c r="AD4" s="65"/>
      <c r="AE4" s="65"/>
      <c r="AF4" s="65"/>
      <c r="AG4" s="65"/>
      <c r="AH4" s="52"/>
      <c r="AI4" s="54"/>
      <c r="AJ4" s="53"/>
      <c r="AL4" s="52"/>
      <c r="AM4" s="54"/>
      <c r="AN4" s="53"/>
    </row>
    <row r="5" spans="1:40" s="51" customFormat="1" ht="15.6" x14ac:dyDescent="0.3">
      <c r="A5" s="1" t="s">
        <v>15</v>
      </c>
      <c r="B5" s="17"/>
      <c r="C5"/>
      <c r="D5"/>
      <c r="E5"/>
      <c r="F5"/>
      <c r="G5"/>
      <c r="H5"/>
      <c r="I5"/>
      <c r="J5"/>
      <c r="K5"/>
      <c r="L5"/>
      <c r="M5"/>
      <c r="N5"/>
      <c r="O5"/>
      <c r="P5"/>
      <c r="Q5"/>
      <c r="R5" s="65"/>
      <c r="S5" s="66">
        <v>2500</v>
      </c>
      <c r="T5" s="80">
        <f t="shared" ref="T5:T16" si="5">111712*LN(S5)-746889</f>
        <v>127150.82796477806</v>
      </c>
      <c r="U5" s="81">
        <f t="shared" ref="U5:U16" si="6">159425*LN(S5)-1000000</f>
        <v>247348.53528076434</v>
      </c>
      <c r="V5" s="65"/>
      <c r="W5" s="78">
        <f t="shared" si="1"/>
        <v>54.964644051991243</v>
      </c>
      <c r="X5" s="78">
        <f t="shared" si="2"/>
        <v>96.188127090984665</v>
      </c>
      <c r="Y5" s="78">
        <f t="shared" si="3"/>
        <v>28.254867133403646</v>
      </c>
      <c r="Z5" s="78">
        <f t="shared" si="4"/>
        <v>49.446017483456373</v>
      </c>
      <c r="AA5" s="65"/>
      <c r="AB5" s="65" t="s">
        <v>16</v>
      </c>
      <c r="AC5" s="65"/>
      <c r="AD5" s="66" t="s">
        <v>41</v>
      </c>
      <c r="AE5" s="65" t="s">
        <v>28</v>
      </c>
      <c r="AF5" s="65"/>
      <c r="AG5" s="65"/>
      <c r="AH5" s="52"/>
      <c r="AI5" s="54"/>
      <c r="AJ5" s="53"/>
      <c r="AK5" s="55"/>
      <c r="AL5" s="52"/>
      <c r="AM5" s="54"/>
      <c r="AN5" s="53"/>
    </row>
    <row r="6" spans="1:40" s="51" customFormat="1" ht="15.6" x14ac:dyDescent="0.3">
      <c r="A6" s="1" t="s">
        <v>24</v>
      </c>
      <c r="B6" s="17"/>
      <c r="C6"/>
      <c r="D6"/>
      <c r="E6"/>
      <c r="F6"/>
      <c r="G6"/>
      <c r="H6"/>
      <c r="I6"/>
      <c r="J6"/>
      <c r="K6"/>
      <c r="L6"/>
      <c r="M6"/>
      <c r="N6"/>
      <c r="O6"/>
      <c r="P6"/>
      <c r="Q6"/>
      <c r="R6" s="65"/>
      <c r="S6" s="66">
        <v>5000</v>
      </c>
      <c r="T6" s="80">
        <f t="shared" si="5"/>
        <v>204583.68579949078</v>
      </c>
      <c r="U6" s="81">
        <f t="shared" si="6"/>
        <v>357853.52454153378</v>
      </c>
      <c r="V6" s="65"/>
      <c r="W6" s="78">
        <f t="shared" si="1"/>
        <v>34.161081675151813</v>
      </c>
      <c r="X6" s="78">
        <f t="shared" si="2"/>
        <v>59.781892931515664</v>
      </c>
      <c r="Y6" s="78">
        <f t="shared" si="3"/>
        <v>19.529778305114483</v>
      </c>
      <c r="Z6" s="78">
        <f t="shared" si="4"/>
        <v>34.177112033950344</v>
      </c>
      <c r="AA6" s="65"/>
      <c r="AB6" s="65" t="s">
        <v>17</v>
      </c>
      <c r="AC6" s="65"/>
      <c r="AD6" s="66">
        <v>50</v>
      </c>
      <c r="AE6" s="73" t="e">
        <f>111712*LN(B5)-746889</f>
        <v>#NUM!</v>
      </c>
      <c r="AF6" s="73"/>
      <c r="AG6" s="73"/>
      <c r="AH6" s="58"/>
      <c r="AI6" s="57"/>
      <c r="AJ6" s="58"/>
      <c r="AK6" s="58"/>
      <c r="AL6" s="52"/>
      <c r="AM6" s="54"/>
      <c r="AN6" s="53"/>
    </row>
    <row r="7" spans="1:40" s="51" customFormat="1" ht="15.6" x14ac:dyDescent="0.3">
      <c r="A7" s="1" t="s">
        <v>36</v>
      </c>
      <c r="B7" s="17"/>
      <c r="C7"/>
      <c r="D7"/>
      <c r="E7"/>
      <c r="F7"/>
      <c r="G7"/>
      <c r="H7"/>
      <c r="I7"/>
      <c r="J7"/>
      <c r="K7"/>
      <c r="L7"/>
      <c r="M7"/>
      <c r="N7"/>
      <c r="O7"/>
      <c r="P7"/>
      <c r="Q7"/>
      <c r="R7" s="65"/>
      <c r="S7" s="66">
        <v>10000</v>
      </c>
      <c r="T7" s="80">
        <f t="shared" si="5"/>
        <v>282016.54363420338</v>
      </c>
      <c r="U7" s="81">
        <f t="shared" si="6"/>
        <v>468358.513802303</v>
      </c>
      <c r="V7" s="65"/>
      <c r="W7" s="78">
        <f t="shared" si="1"/>
        <v>24.781524906088482</v>
      </c>
      <c r="X7" s="78">
        <f t="shared" si="2"/>
        <v>43.36766858565484</v>
      </c>
      <c r="Y7" s="78">
        <f t="shared" si="3"/>
        <v>14.921902333454785</v>
      </c>
      <c r="Z7" s="78">
        <f t="shared" si="4"/>
        <v>26.113329083545871</v>
      </c>
      <c r="AA7" s="65"/>
      <c r="AB7" s="65" t="s">
        <v>18</v>
      </c>
      <c r="AC7" s="65"/>
      <c r="AD7" s="66">
        <v>70</v>
      </c>
      <c r="AE7" s="79" t="e">
        <f>159425*LN(B5)-1000000</f>
        <v>#NUM!</v>
      </c>
      <c r="AF7" s="73"/>
      <c r="AG7" s="73"/>
      <c r="AH7" s="58"/>
      <c r="AI7" s="57"/>
      <c r="AJ7" s="58"/>
      <c r="AK7" s="58"/>
      <c r="AL7" s="52"/>
      <c r="AM7" s="54"/>
      <c r="AN7" s="53"/>
    </row>
    <row r="8" spans="1:40" s="51" customFormat="1" ht="41.4" x14ac:dyDescent="0.3">
      <c r="A8" s="12" t="s">
        <v>65</v>
      </c>
      <c r="B8" s="13" t="str">
        <f>IF(B7="In or Next to Traffic",1,IF(B7="6' from Traffic",0.94, IF(B7="12' from Traffic",0.79, IF(B7="24' from Traffic",0.54, IF(B7=0," ","Check Item 5")))))</f>
        <v xml:space="preserve"> </v>
      </c>
      <c r="C8"/>
      <c r="D8"/>
      <c r="E8"/>
      <c r="F8"/>
      <c r="G8"/>
      <c r="H8"/>
      <c r="I8"/>
      <c r="J8"/>
      <c r="K8"/>
      <c r="L8"/>
      <c r="M8"/>
      <c r="N8"/>
      <c r="O8"/>
      <c r="P8"/>
      <c r="Q8"/>
      <c r="R8" s="65"/>
      <c r="S8" s="66">
        <v>25000</v>
      </c>
      <c r="T8" s="80">
        <f t="shared" si="5"/>
        <v>384377.21387332887</v>
      </c>
      <c r="U8" s="81">
        <f t="shared" si="6"/>
        <v>614438.16373134009</v>
      </c>
      <c r="V8" s="65"/>
      <c r="W8" s="78">
        <f t="shared" si="1"/>
        <v>18.182139179309292</v>
      </c>
      <c r="X8" s="78">
        <f t="shared" si="2"/>
        <v>31.818743563791259</v>
      </c>
      <c r="Y8" s="78">
        <f t="shared" si="3"/>
        <v>11.37429348066312</v>
      </c>
      <c r="Z8" s="78">
        <f t="shared" si="4"/>
        <v>19.905013591160458</v>
      </c>
      <c r="AA8" s="65"/>
      <c r="AB8" s="65" t="s">
        <v>37</v>
      </c>
      <c r="AC8" s="65"/>
      <c r="AD8" s="66">
        <v>50</v>
      </c>
      <c r="AE8" s="73" t="e">
        <f>52/(AE6*($B$25/$T$1)/($B$27*2500))</f>
        <v>#NUM!</v>
      </c>
      <c r="AF8" s="73" t="e">
        <f>52/(AE6*($B$26/$T$1)/($B$27*2500))</f>
        <v>#NUM!</v>
      </c>
      <c r="AG8" s="65"/>
      <c r="AH8" s="58"/>
      <c r="AI8" s="57"/>
      <c r="AJ8" s="58"/>
      <c r="AK8" s="58"/>
      <c r="AL8" s="52"/>
      <c r="AM8" s="54"/>
      <c r="AN8" s="53"/>
    </row>
    <row r="9" spans="1:40" s="51" customFormat="1" ht="15.6" x14ac:dyDescent="0.3">
      <c r="A9" s="115" t="s">
        <v>30</v>
      </c>
      <c r="B9" s="116"/>
      <c r="C9"/>
      <c r="D9"/>
      <c r="E9"/>
      <c r="F9"/>
      <c r="G9"/>
      <c r="H9"/>
      <c r="I9"/>
      <c r="J9"/>
      <c r="K9"/>
      <c r="L9"/>
      <c r="M9"/>
      <c r="N9"/>
      <c r="O9"/>
      <c r="P9"/>
      <c r="Q9"/>
      <c r="R9" s="65"/>
      <c r="S9" s="66">
        <v>50000</v>
      </c>
      <c r="T9" s="80">
        <f t="shared" si="5"/>
        <v>461810.07170804148</v>
      </c>
      <c r="U9" s="81">
        <f t="shared" si="6"/>
        <v>724943.1529921093</v>
      </c>
      <c r="V9" s="65"/>
      <c r="W9" s="78">
        <f t="shared" si="1"/>
        <v>15.133494109713469</v>
      </c>
      <c r="X9" s="78">
        <f t="shared" si="2"/>
        <v>26.483614691998568</v>
      </c>
      <c r="Y9" s="78">
        <f t="shared" si="3"/>
        <v>9.6404800447519658</v>
      </c>
      <c r="Z9" s="78">
        <f t="shared" si="4"/>
        <v>16.870840078315936</v>
      </c>
      <c r="AA9" s="65"/>
      <c r="AB9" s="65"/>
      <c r="AC9" s="65"/>
      <c r="AD9" s="66">
        <v>70</v>
      </c>
      <c r="AE9" s="73" t="e">
        <f>52/(AE7*($B$25/$T$1)/($B$27*2500))</f>
        <v>#NUM!</v>
      </c>
      <c r="AF9" s="73" t="e">
        <f>52/(AE7*($B$26/$T$1)/($B$27*2500))</f>
        <v>#NUM!</v>
      </c>
      <c r="AG9" s="73"/>
      <c r="AH9" s="58"/>
      <c r="AI9" s="57"/>
      <c r="AJ9" s="58"/>
      <c r="AK9" s="58"/>
      <c r="AL9" s="52"/>
      <c r="AM9" s="54"/>
      <c r="AN9" s="53"/>
    </row>
    <row r="10" spans="1:40" s="51" customFormat="1" ht="15.6" x14ac:dyDescent="0.3">
      <c r="A10" s="2" t="s">
        <v>66</v>
      </c>
      <c r="B10" s="18"/>
      <c r="C10"/>
      <c r="D10"/>
      <c r="E10"/>
      <c r="F10"/>
      <c r="G10"/>
      <c r="H10"/>
      <c r="I10"/>
      <c r="J10"/>
      <c r="K10"/>
      <c r="L10"/>
      <c r="M10"/>
      <c r="N10"/>
      <c r="O10"/>
      <c r="P10"/>
      <c r="Q10"/>
      <c r="R10" s="65"/>
      <c r="S10" s="66">
        <v>75000</v>
      </c>
      <c r="T10" s="80">
        <f t="shared" si="5"/>
        <v>507105.38986502076</v>
      </c>
      <c r="U10" s="81">
        <f t="shared" si="6"/>
        <v>789584.42785225343</v>
      </c>
      <c r="V10" s="65"/>
      <c r="W10" s="78">
        <f t="shared" si="1"/>
        <v>13.781750578238283</v>
      </c>
      <c r="X10" s="78">
        <f t="shared" si="2"/>
        <v>24.11806351191699</v>
      </c>
      <c r="Y10" s="78">
        <f t="shared" si="3"/>
        <v>8.8512383900607272</v>
      </c>
      <c r="Z10" s="78">
        <f t="shared" si="4"/>
        <v>15.48966718260627</v>
      </c>
      <c r="AA10" s="65"/>
      <c r="AB10" s="65"/>
      <c r="AC10" s="65"/>
      <c r="AD10" s="65"/>
      <c r="AE10" s="65"/>
      <c r="AF10" s="65"/>
      <c r="AG10" s="65"/>
      <c r="AH10" s="58"/>
      <c r="AI10" s="57"/>
      <c r="AJ10" s="58"/>
      <c r="AK10" s="58"/>
      <c r="AL10" s="52"/>
      <c r="AM10" s="54"/>
      <c r="AN10" s="53"/>
    </row>
    <row r="11" spans="1:40" s="51" customFormat="1" x14ac:dyDescent="0.3">
      <c r="A11" s="12" t="s">
        <v>58</v>
      </c>
      <c r="B11" s="6"/>
      <c r="C11"/>
      <c r="D11"/>
      <c r="E11"/>
      <c r="F11"/>
      <c r="G11"/>
      <c r="H11"/>
      <c r="I11"/>
      <c r="J11"/>
      <c r="K11"/>
      <c r="L11"/>
      <c r="M11"/>
      <c r="N11"/>
      <c r="O11"/>
      <c r="P11"/>
      <c r="Q11"/>
      <c r="R11" s="65"/>
      <c r="S11" s="66">
        <v>100000</v>
      </c>
      <c r="T11" s="80">
        <f t="shared" si="5"/>
        <v>539242.92954275408</v>
      </c>
      <c r="U11" s="81">
        <f t="shared" si="6"/>
        <v>835448.14225287875</v>
      </c>
      <c r="V11" s="65"/>
      <c r="W11" s="78">
        <f t="shared" si="1"/>
        <v>12.960392463422908</v>
      </c>
      <c r="X11" s="78">
        <f t="shared" si="2"/>
        <v>22.680686810990085</v>
      </c>
      <c r="Y11" s="78">
        <f t="shared" si="3"/>
        <v>8.3653307088024924</v>
      </c>
      <c r="Z11" s="78">
        <f t="shared" si="4"/>
        <v>14.639328740404359</v>
      </c>
      <c r="AA11" s="65"/>
      <c r="AB11" s="65"/>
      <c r="AC11" s="65"/>
      <c r="AD11" s="65"/>
      <c r="AE11" s="73" t="e">
        <f>VLOOKUP(B6,$AD$8:$AF$9,2,FALSE)</f>
        <v>#N/A</v>
      </c>
      <c r="AF11" s="73" t="e">
        <f>VLOOKUP(B6,$AD$8:$AF$9,3,FALSE)</f>
        <v>#N/A</v>
      </c>
      <c r="AG11" s="65"/>
      <c r="AH11" s="58"/>
      <c r="AI11" s="57"/>
      <c r="AJ11" s="58"/>
      <c r="AK11" s="58"/>
      <c r="AL11" s="52"/>
      <c r="AM11" s="54"/>
      <c r="AN11" s="53"/>
    </row>
    <row r="12" spans="1:40" s="51" customFormat="1" ht="15.6" x14ac:dyDescent="0.3">
      <c r="A12" s="2" t="s">
        <v>38</v>
      </c>
      <c r="B12" s="17"/>
      <c r="C12"/>
      <c r="D12"/>
      <c r="E12"/>
      <c r="F12"/>
      <c r="G12"/>
      <c r="H12"/>
      <c r="I12"/>
      <c r="J12"/>
      <c r="K12"/>
      <c r="L12"/>
      <c r="M12"/>
      <c r="N12"/>
      <c r="O12"/>
      <c r="P12"/>
      <c r="Q12"/>
      <c r="R12" s="65"/>
      <c r="S12" s="66">
        <v>125000</v>
      </c>
      <c r="T12" s="80">
        <f t="shared" si="5"/>
        <v>564170.74194716709</v>
      </c>
      <c r="U12" s="81">
        <f t="shared" si="6"/>
        <v>871022.80292114639</v>
      </c>
      <c r="V12" s="65"/>
      <c r="W12" s="78">
        <f t="shared" si="1"/>
        <v>12.387739172504768</v>
      </c>
      <c r="X12" s="78">
        <f t="shared" si="2"/>
        <v>21.67854355188334</v>
      </c>
      <c r="Y12" s="78">
        <f t="shared" si="3"/>
        <v>8.0236705360200489</v>
      </c>
      <c r="Z12" s="78">
        <f t="shared" si="4"/>
        <v>14.041423438035082</v>
      </c>
      <c r="AA12" s="65"/>
      <c r="AB12" s="65"/>
      <c r="AC12" s="65"/>
      <c r="AD12" s="65"/>
      <c r="AE12" s="65" t="s">
        <v>43</v>
      </c>
      <c r="AF12" s="65" t="s">
        <v>42</v>
      </c>
      <c r="AG12" s="65"/>
      <c r="AH12" s="58"/>
      <c r="AI12" s="57"/>
      <c r="AJ12" s="58"/>
      <c r="AK12" s="58"/>
    </row>
    <row r="13" spans="1:40" s="51" customFormat="1" x14ac:dyDescent="0.3">
      <c r="A13" s="12" t="s">
        <v>25</v>
      </c>
      <c r="B13"/>
      <c r="C13"/>
      <c r="D13"/>
      <c r="E13"/>
      <c r="F13"/>
      <c r="G13"/>
      <c r="H13"/>
      <c r="I13"/>
      <c r="J13"/>
      <c r="K13"/>
      <c r="L13"/>
      <c r="M13"/>
      <c r="N13"/>
      <c r="O13"/>
      <c r="P13"/>
      <c r="Q13"/>
      <c r="R13" s="65"/>
      <c r="S13" s="66">
        <v>150000</v>
      </c>
      <c r="T13" s="80">
        <f t="shared" si="5"/>
        <v>584538.24769973336</v>
      </c>
      <c r="U13" s="81">
        <f t="shared" si="6"/>
        <v>900089.41711302265</v>
      </c>
      <c r="V13" s="65"/>
      <c r="W13" s="78">
        <f t="shared" si="1"/>
        <v>11.956103860615157</v>
      </c>
      <c r="X13" s="78">
        <f t="shared" si="2"/>
        <v>20.92318175607652</v>
      </c>
      <c r="Y13" s="78">
        <f t="shared" si="3"/>
        <v>7.7645619058783231</v>
      </c>
      <c r="Z13" s="78">
        <f t="shared" si="4"/>
        <v>13.587983335287063</v>
      </c>
      <c r="AA13" s="65"/>
      <c r="AB13" s="65"/>
      <c r="AC13" s="65"/>
      <c r="AD13" s="65"/>
      <c r="AE13" s="65"/>
      <c r="AF13" s="65"/>
      <c r="AG13" s="65"/>
      <c r="AH13" s="58"/>
      <c r="AI13" s="58"/>
      <c r="AJ13" s="58"/>
      <c r="AK13" s="58"/>
    </row>
    <row r="14" spans="1:40" s="51" customFormat="1" ht="17.399999999999999" x14ac:dyDescent="0.3">
      <c r="A14" s="1" t="s">
        <v>67</v>
      </c>
      <c r="B14" s="18"/>
      <c r="C14"/>
      <c r="D14"/>
      <c r="E14"/>
      <c r="F14"/>
      <c r="G14"/>
      <c r="H14"/>
      <c r="I14"/>
      <c r="J14"/>
      <c r="K14"/>
      <c r="L14"/>
      <c r="M14"/>
      <c r="N14"/>
      <c r="O14"/>
      <c r="P14"/>
      <c r="Q14"/>
      <c r="R14" s="65"/>
      <c r="S14" s="66">
        <v>175000</v>
      </c>
      <c r="T14" s="80">
        <f t="shared" si="5"/>
        <v>601758.72844459605</v>
      </c>
      <c r="U14" s="81">
        <f t="shared" si="6"/>
        <v>924664.88924448355</v>
      </c>
      <c r="V14" s="65"/>
      <c r="W14" s="78">
        <f t="shared" si="1"/>
        <v>11.613957005766073</v>
      </c>
      <c r="X14" s="78">
        <f t="shared" si="2"/>
        <v>20.324424760090622</v>
      </c>
      <c r="Y14" s="78">
        <f t="shared" si="3"/>
        <v>7.5581976576512417</v>
      </c>
      <c r="Z14" s="78">
        <f t="shared" si="4"/>
        <v>13.226845900889669</v>
      </c>
      <c r="AA14" s="65"/>
      <c r="AB14" s="65"/>
      <c r="AC14" s="65"/>
      <c r="AD14" s="66" t="s">
        <v>44</v>
      </c>
      <c r="AE14" s="66" t="s">
        <v>45</v>
      </c>
      <c r="AF14" s="66" t="s">
        <v>46</v>
      </c>
      <c r="AG14" s="65"/>
      <c r="AH14" s="58"/>
      <c r="AI14" s="58"/>
      <c r="AJ14" s="58"/>
      <c r="AK14" s="58"/>
    </row>
    <row r="15" spans="1:40" s="51" customFormat="1" ht="17.399999999999999" x14ac:dyDescent="0.3">
      <c r="A15" s="1" t="s">
        <v>69</v>
      </c>
      <c r="B15" s="18"/>
      <c r="C15"/>
      <c r="D15"/>
      <c r="E15"/>
      <c r="F15"/>
      <c r="G15"/>
      <c r="H15"/>
      <c r="I15"/>
      <c r="J15"/>
      <c r="K15"/>
      <c r="L15"/>
      <c r="M15"/>
      <c r="N15"/>
      <c r="O15"/>
      <c r="P15"/>
      <c r="Q15"/>
      <c r="R15" s="65"/>
      <c r="S15" s="66">
        <v>200000</v>
      </c>
      <c r="T15" s="80">
        <f t="shared" si="5"/>
        <v>616675.78737746691</v>
      </c>
      <c r="U15" s="81">
        <f t="shared" si="6"/>
        <v>945953.13151364797</v>
      </c>
      <c r="V15" s="65"/>
      <c r="W15" s="78">
        <f t="shared" si="1"/>
        <v>11.33302156992611</v>
      </c>
      <c r="X15" s="78">
        <f t="shared" si="2"/>
        <v>19.832787747370691</v>
      </c>
      <c r="Y15" s="78">
        <f t="shared" si="3"/>
        <v>7.3881038786953548</v>
      </c>
      <c r="Z15" s="78">
        <f t="shared" si="4"/>
        <v>12.929181787716869</v>
      </c>
      <c r="AA15" s="65"/>
      <c r="AB15" s="65"/>
      <c r="AC15" s="65"/>
      <c r="AD15" s="66">
        <v>50</v>
      </c>
      <c r="AE15" s="66" t="str">
        <f>IF(B6=50,B5," ")</f>
        <v xml:space="preserve"> </v>
      </c>
      <c r="AF15" s="66" t="str">
        <f>IF(B6=50,B23," ")</f>
        <v xml:space="preserve"> </v>
      </c>
      <c r="AG15" s="65"/>
      <c r="AH15" s="58"/>
      <c r="AI15" s="58"/>
      <c r="AJ15" s="58"/>
      <c r="AK15" s="58"/>
      <c r="AL15" s="52"/>
      <c r="AM15" s="52"/>
      <c r="AN15" s="52"/>
    </row>
    <row r="16" spans="1:40" s="51" customFormat="1" ht="15.6" x14ac:dyDescent="0.3">
      <c r="A16" s="1" t="s">
        <v>39</v>
      </c>
      <c r="B16" s="17"/>
      <c r="C16"/>
      <c r="D16"/>
      <c r="E16"/>
      <c r="F16"/>
      <c r="G16"/>
      <c r="H16"/>
      <c r="I16"/>
      <c r="J16"/>
      <c r="K16"/>
      <c r="L16"/>
      <c r="M16"/>
      <c r="N16"/>
      <c r="O16"/>
      <c r="P16"/>
      <c r="Q16"/>
      <c r="R16" s="65"/>
      <c r="S16" s="67">
        <v>250000</v>
      </c>
      <c r="T16" s="80">
        <f t="shared" si="5"/>
        <v>641603.59978187969</v>
      </c>
      <c r="U16" s="81">
        <f t="shared" si="6"/>
        <v>981527.79218191584</v>
      </c>
      <c r="V16" s="65"/>
      <c r="W16" s="78">
        <f t="shared" si="1"/>
        <v>10.89270696482364</v>
      </c>
      <c r="X16" s="78">
        <f t="shared" si="2"/>
        <v>19.062237188441365</v>
      </c>
      <c r="Y16" s="78">
        <f t="shared" si="3"/>
        <v>7.1203281819091879</v>
      </c>
      <c r="Z16" s="78">
        <f t="shared" si="4"/>
        <v>12.460574318341076</v>
      </c>
      <c r="AA16" s="65"/>
      <c r="AB16" s="65"/>
      <c r="AC16" s="65"/>
      <c r="AD16" s="66">
        <v>70</v>
      </c>
      <c r="AE16" s="66" t="str">
        <f>IF(B6=70,B5," ")</f>
        <v xml:space="preserve"> </v>
      </c>
      <c r="AF16" s="73" t="str">
        <f>IF(B6=70,B23," ")</f>
        <v xml:space="preserve"> </v>
      </c>
      <c r="AG16" s="65"/>
      <c r="AK16" s="55"/>
      <c r="AL16" s="56"/>
    </row>
    <row r="17" spans="1:38" s="51" customFormat="1" ht="31.2" x14ac:dyDescent="0.3">
      <c r="A17" s="2" t="s">
        <v>40</v>
      </c>
      <c r="B17" s="15" t="str">
        <f>IF(OR(B10=0,B12=0,B14=0,B15=0,B16=0)," ",B10*B12*B14*B15*B16)</f>
        <v xml:space="preserve"> </v>
      </c>
      <c r="C17"/>
      <c r="D17"/>
      <c r="E17"/>
      <c r="F17"/>
      <c r="G17"/>
      <c r="H17"/>
      <c r="I17"/>
      <c r="J17"/>
      <c r="K17"/>
      <c r="L17"/>
      <c r="M17"/>
      <c r="N17"/>
      <c r="O17"/>
      <c r="P17"/>
      <c r="Q17"/>
      <c r="R17" s="65"/>
      <c r="S17" s="65"/>
      <c r="T17" s="65"/>
      <c r="U17" s="65"/>
      <c r="V17" s="65"/>
      <c r="W17" s="65"/>
      <c r="X17" s="65"/>
      <c r="Y17" s="65"/>
      <c r="Z17" s="65"/>
      <c r="AA17" s="65"/>
      <c r="AB17" s="65"/>
      <c r="AC17" s="65"/>
      <c r="AD17" s="65"/>
      <c r="AE17" s="65"/>
      <c r="AF17" s="65"/>
      <c r="AG17" s="65"/>
      <c r="AK17" s="55"/>
      <c r="AL17" s="56"/>
    </row>
    <row r="18" spans="1:38" s="51" customFormat="1" ht="15.6" x14ac:dyDescent="0.3">
      <c r="A18" s="2" t="s">
        <v>84</v>
      </c>
      <c r="B18" s="15" t="str">
        <f>IF(B8=" "," ",B17*B8)</f>
        <v xml:space="preserve"> </v>
      </c>
      <c r="C18"/>
      <c r="D18"/>
      <c r="E18"/>
      <c r="F18"/>
      <c r="G18"/>
      <c r="H18"/>
      <c r="I18"/>
      <c r="J18"/>
      <c r="K18"/>
      <c r="L18"/>
      <c r="M18"/>
      <c r="N18"/>
      <c r="O18"/>
      <c r="P18"/>
      <c r="Q18"/>
      <c r="R18" s="65"/>
      <c r="S18" s="65"/>
      <c r="T18" s="65"/>
      <c r="U18" s="65"/>
      <c r="V18" s="65"/>
      <c r="W18" s="65"/>
      <c r="X18" s="65"/>
      <c r="Y18" s="65"/>
      <c r="Z18" s="65"/>
      <c r="AA18" s="65"/>
      <c r="AB18" s="65"/>
      <c r="AC18" s="65"/>
      <c r="AD18" s="65"/>
      <c r="AE18" s="65"/>
      <c r="AF18" s="65"/>
      <c r="AG18" s="65"/>
    </row>
    <row r="19" spans="1:38" s="51" customFormat="1" ht="15.75" x14ac:dyDescent="0.25">
      <c r="A19" s="117" t="s">
        <v>31</v>
      </c>
      <c r="B19" s="118"/>
      <c r="C19"/>
      <c r="D19"/>
      <c r="E19"/>
      <c r="F19"/>
      <c r="G19"/>
      <c r="H19"/>
      <c r="I19"/>
      <c r="J19"/>
      <c r="K19"/>
      <c r="L19"/>
      <c r="M19"/>
      <c r="N19"/>
      <c r="O19"/>
      <c r="P19"/>
      <c r="Q19"/>
      <c r="R19" s="65"/>
      <c r="S19" s="65"/>
      <c r="T19" s="65"/>
      <c r="U19" s="65"/>
      <c r="V19" s="65"/>
      <c r="W19" s="65"/>
      <c r="X19" s="65"/>
      <c r="Y19" s="65"/>
      <c r="Z19" s="65"/>
      <c r="AA19" s="65"/>
      <c r="AB19" s="65"/>
      <c r="AC19" s="65"/>
      <c r="AD19" s="65"/>
      <c r="AE19" s="65"/>
      <c r="AF19" s="65"/>
      <c r="AG19" s="65"/>
    </row>
    <row r="20" spans="1:38" s="51" customFormat="1" ht="15.75" x14ac:dyDescent="0.25">
      <c r="A20" s="2" t="s">
        <v>85</v>
      </c>
      <c r="B20" s="25"/>
      <c r="C20"/>
      <c r="D20"/>
      <c r="E20"/>
      <c r="F20"/>
      <c r="G20"/>
      <c r="H20"/>
      <c r="I20"/>
      <c r="J20"/>
      <c r="K20"/>
      <c r="L20"/>
      <c r="M20"/>
      <c r="N20"/>
      <c r="O20"/>
      <c r="P20"/>
      <c r="Q20"/>
      <c r="R20" s="65"/>
      <c r="S20" s="65"/>
      <c r="T20" s="65"/>
      <c r="U20" s="65"/>
      <c r="V20" s="65"/>
      <c r="W20" s="65"/>
      <c r="X20" s="65"/>
      <c r="Y20" s="65"/>
      <c r="Z20" s="65"/>
      <c r="AA20" s="65"/>
      <c r="AB20" s="65"/>
      <c r="AC20" s="65"/>
      <c r="AD20" s="65"/>
      <c r="AE20" s="65"/>
      <c r="AF20" s="65"/>
      <c r="AG20" s="65"/>
    </row>
    <row r="21" spans="1:38" s="51" customFormat="1" ht="15.75" x14ac:dyDescent="0.25">
      <c r="A21" s="2" t="s">
        <v>86</v>
      </c>
      <c r="B21" s="15" t="str">
        <f>IF(B20=0," ",B20*B8)</f>
        <v xml:space="preserve"> </v>
      </c>
      <c r="C21"/>
      <c r="D21"/>
      <c r="E21"/>
      <c r="F21"/>
      <c r="G21"/>
      <c r="H21"/>
      <c r="I21"/>
      <c r="J21"/>
      <c r="K21"/>
      <c r="L21"/>
      <c r="M21"/>
      <c r="N21"/>
      <c r="O21"/>
      <c r="P21"/>
      <c r="Q21"/>
      <c r="R21" s="65"/>
      <c r="S21" s="65"/>
      <c r="T21" s="65"/>
      <c r="U21" s="65"/>
      <c r="V21" s="65"/>
      <c r="W21" s="65"/>
      <c r="X21" s="65"/>
      <c r="Y21" s="65"/>
      <c r="Z21" s="65"/>
      <c r="AA21" s="65"/>
      <c r="AB21" s="65"/>
      <c r="AC21" s="65"/>
      <c r="AD21" s="65"/>
      <c r="AE21" s="65"/>
      <c r="AF21" s="65"/>
      <c r="AG21" s="65"/>
    </row>
    <row r="22" spans="1:38" s="51" customFormat="1" ht="31.5" x14ac:dyDescent="0.25">
      <c r="A22" s="2" t="s">
        <v>87</v>
      </c>
      <c r="B22" s="15" t="str">
        <f>IF(B20=0,"",B18*0.62)</f>
        <v/>
      </c>
      <c r="C22"/>
      <c r="D22"/>
      <c r="E22"/>
      <c r="F22"/>
      <c r="G22"/>
      <c r="H22"/>
      <c r="I22"/>
      <c r="J22"/>
      <c r="K22"/>
      <c r="L22"/>
      <c r="M22"/>
      <c r="N22"/>
      <c r="O22"/>
      <c r="P22"/>
      <c r="Q22"/>
      <c r="R22" s="65"/>
      <c r="S22" s="65"/>
      <c r="T22" s="65"/>
      <c r="U22" s="65"/>
      <c r="V22" s="65"/>
      <c r="W22" s="65"/>
      <c r="X22" s="65"/>
      <c r="Y22" s="65"/>
      <c r="Z22" s="65"/>
      <c r="AA22" s="65"/>
      <c r="AB22" s="65"/>
      <c r="AC22" s="65"/>
      <c r="AD22" s="65"/>
      <c r="AE22" s="65"/>
      <c r="AF22" s="65"/>
      <c r="AG22" s="65"/>
    </row>
    <row r="23" spans="1:38" s="51" customFormat="1" ht="31.5" x14ac:dyDescent="0.25">
      <c r="A23" s="2" t="s">
        <v>88</v>
      </c>
      <c r="B23" s="15" t="str">
        <f>IF(OR(B18=" ",B21=" ")," ",B21+B22)</f>
        <v xml:space="preserve"> </v>
      </c>
      <c r="C23"/>
      <c r="D23"/>
      <c r="E23"/>
      <c r="F23"/>
      <c r="G23"/>
      <c r="H23"/>
      <c r="I23"/>
      <c r="J23"/>
      <c r="K23"/>
      <c r="L23"/>
      <c r="M23"/>
      <c r="N23"/>
      <c r="O23"/>
      <c r="P23"/>
      <c r="Q23"/>
      <c r="R23" s="65"/>
      <c r="S23" s="65"/>
      <c r="T23" s="65"/>
      <c r="U23" s="65"/>
      <c r="V23" s="65"/>
      <c r="W23" s="65"/>
      <c r="X23" s="65"/>
      <c r="Y23" s="65"/>
      <c r="Z23" s="65"/>
      <c r="AA23" s="65"/>
      <c r="AB23" s="65"/>
      <c r="AC23" s="65"/>
      <c r="AD23" s="65"/>
      <c r="AE23" s="65"/>
      <c r="AF23" s="65"/>
      <c r="AG23" s="65"/>
    </row>
    <row r="24" spans="1:38" s="51" customFormat="1" ht="15.75" x14ac:dyDescent="0.25">
      <c r="A24" s="117" t="s">
        <v>89</v>
      </c>
      <c r="B24" s="118"/>
      <c r="C24"/>
      <c r="D24"/>
      <c r="E24"/>
      <c r="F24"/>
      <c r="G24"/>
      <c r="H24"/>
      <c r="I24"/>
      <c r="J24"/>
      <c r="K24"/>
      <c r="L24"/>
      <c r="M24"/>
      <c r="N24"/>
      <c r="O24"/>
      <c r="P24"/>
      <c r="Q24"/>
      <c r="R24" s="65"/>
      <c r="S24" s="65"/>
      <c r="T24" s="65"/>
      <c r="U24" s="65"/>
      <c r="V24" s="65"/>
      <c r="W24" s="65"/>
      <c r="X24" s="65"/>
      <c r="Y24" s="65"/>
      <c r="Z24" s="65"/>
      <c r="AA24" s="65"/>
      <c r="AB24" s="65"/>
      <c r="AC24" s="65"/>
      <c r="AD24" s="65"/>
      <c r="AE24" s="65"/>
      <c r="AF24" s="65"/>
      <c r="AG24" s="65"/>
    </row>
    <row r="25" spans="1:38" s="51" customFormat="1" ht="18" x14ac:dyDescent="0.25">
      <c r="A25" s="1" t="s">
        <v>79</v>
      </c>
      <c r="B25" s="60">
        <v>9.1</v>
      </c>
      <c r="C25"/>
      <c r="D25"/>
      <c r="E25"/>
      <c r="F25"/>
      <c r="G25"/>
      <c r="H25"/>
      <c r="I25"/>
      <c r="J25"/>
      <c r="K25"/>
      <c r="L25"/>
      <c r="M25"/>
      <c r="N25"/>
      <c r="O25"/>
      <c r="P25"/>
      <c r="Q25"/>
      <c r="R25" s="65"/>
      <c r="S25" s="65"/>
      <c r="T25" s="65"/>
      <c r="U25" s="65"/>
      <c r="V25" s="65"/>
      <c r="W25" s="65"/>
      <c r="X25" s="65"/>
      <c r="Y25" s="65"/>
      <c r="Z25" s="65"/>
      <c r="AA25" s="65"/>
      <c r="AB25" s="65"/>
      <c r="AC25" s="65"/>
      <c r="AD25" s="65"/>
      <c r="AE25" s="65"/>
      <c r="AF25" s="65"/>
      <c r="AG25" s="65"/>
    </row>
    <row r="26" spans="1:38" s="51" customFormat="1" ht="17.399999999999999" x14ac:dyDescent="0.3">
      <c r="A26" s="1" t="s">
        <v>80</v>
      </c>
      <c r="B26" s="60">
        <v>5.2</v>
      </c>
      <c r="C26"/>
      <c r="D26"/>
      <c r="E26"/>
      <c r="F26"/>
      <c r="G26"/>
      <c r="H26"/>
      <c r="I26"/>
      <c r="J26"/>
      <c r="K26"/>
      <c r="L26"/>
      <c r="M26"/>
      <c r="N26"/>
      <c r="O26"/>
      <c r="P26"/>
      <c r="Q26"/>
      <c r="R26" s="65"/>
      <c r="S26" s="65"/>
      <c r="T26" s="65"/>
      <c r="U26" s="65"/>
      <c r="V26" s="65"/>
      <c r="W26" s="65"/>
      <c r="X26" s="65"/>
      <c r="Y26" s="65"/>
      <c r="Z26" s="65"/>
      <c r="AA26" s="65"/>
      <c r="AB26" s="65"/>
      <c r="AC26" s="65"/>
      <c r="AD26" s="65"/>
      <c r="AE26" s="65"/>
      <c r="AF26" s="65"/>
      <c r="AG26" s="65"/>
    </row>
    <row r="27" spans="1:38" s="51" customFormat="1" ht="17.399999999999999" x14ac:dyDescent="0.3">
      <c r="A27" s="1" t="s">
        <v>81</v>
      </c>
      <c r="B27" s="61">
        <v>53.76</v>
      </c>
      <c r="C27"/>
      <c r="D27"/>
      <c r="E27"/>
      <c r="F27"/>
      <c r="G27"/>
      <c r="H27"/>
      <c r="I27"/>
      <c r="J27"/>
      <c r="K27"/>
      <c r="L27"/>
      <c r="M27"/>
      <c r="N27"/>
      <c r="O27"/>
      <c r="P27"/>
      <c r="Q27"/>
      <c r="R27" s="65"/>
      <c r="S27" s="65"/>
      <c r="T27" s="65"/>
      <c r="U27" s="65"/>
      <c r="V27" s="65"/>
      <c r="W27" s="65"/>
      <c r="X27" s="65"/>
      <c r="Y27" s="65"/>
      <c r="Z27" s="65"/>
      <c r="AA27" s="65"/>
      <c r="AB27" s="65"/>
      <c r="AC27" s="65"/>
      <c r="AD27" s="65"/>
      <c r="AE27" s="65"/>
      <c r="AF27" s="65"/>
      <c r="AG27" s="65"/>
    </row>
    <row r="28" spans="1:38" s="51" customFormat="1" ht="64.2" x14ac:dyDescent="0.3">
      <c r="A28" s="2" t="s">
        <v>90</v>
      </c>
      <c r="B28" s="14" t="e">
        <f>IF(B20=0,IF(B18&gt;AF11,"Yes",IF(B18&lt;AE11,"No",IF(AND(B18&lt;AF11,B18&gt;AE11),"Maybe","Error"))),IF(B23&gt;AF11,"Yes",IF(B23&lt;AE11,"No",IF(AND(B23&lt;AF11,B23&gt;AE11),"Maybe","Error"))))</f>
        <v>#N/A</v>
      </c>
      <c r="C28"/>
      <c r="D28"/>
      <c r="E28"/>
      <c r="F28"/>
      <c r="G28"/>
      <c r="H28" s="5"/>
      <c r="I28" s="4"/>
      <c r="J28"/>
      <c r="K28"/>
      <c r="L28"/>
      <c r="M28"/>
      <c r="N28"/>
      <c r="O28"/>
      <c r="P28"/>
      <c r="Q28"/>
      <c r="R28" s="65"/>
      <c r="S28" s="65"/>
      <c r="T28" s="65"/>
      <c r="U28" s="65"/>
      <c r="V28" s="65"/>
      <c r="W28" s="65"/>
      <c r="X28" s="65"/>
      <c r="Y28" s="65"/>
      <c r="Z28" s="65"/>
      <c r="AA28" s="65"/>
      <c r="AB28" s="65"/>
      <c r="AC28" s="65"/>
      <c r="AD28" s="65"/>
      <c r="AE28" s="65"/>
      <c r="AF28" s="65"/>
      <c r="AG28" s="65"/>
    </row>
    <row r="29" spans="1:38" s="51" customFormat="1" x14ac:dyDescent="0.3">
      <c r="A29" t="s">
        <v>26</v>
      </c>
      <c r="B29"/>
      <c r="C29"/>
      <c r="D29"/>
      <c r="E29"/>
      <c r="F29"/>
      <c r="G29"/>
      <c r="H29" s="5"/>
      <c r="I29"/>
      <c r="J29"/>
      <c r="K29"/>
      <c r="L29"/>
      <c r="M29"/>
      <c r="N29"/>
      <c r="O29"/>
      <c r="P29"/>
      <c r="Q29"/>
      <c r="R29" s="65"/>
      <c r="S29" s="65"/>
      <c r="T29" s="65"/>
      <c r="U29" s="65"/>
      <c r="V29" s="65"/>
      <c r="W29" s="65"/>
      <c r="X29" s="65"/>
      <c r="Y29" s="65"/>
      <c r="Z29" s="65"/>
      <c r="AA29" s="65"/>
      <c r="AB29" s="65"/>
      <c r="AC29" s="65"/>
      <c r="AD29" s="65"/>
      <c r="AE29" s="65"/>
      <c r="AF29" s="65"/>
      <c r="AG29" s="65"/>
    </row>
    <row r="30" spans="1:38" s="51" customFormat="1" ht="29.4" customHeight="1" x14ac:dyDescent="0.3">
      <c r="A30" s="119" t="s">
        <v>68</v>
      </c>
      <c r="B30" s="119"/>
      <c r="C30"/>
      <c r="D30"/>
      <c r="E30"/>
      <c r="F30"/>
      <c r="G30"/>
      <c r="H30"/>
      <c r="I30"/>
      <c r="J30"/>
      <c r="K30"/>
      <c r="L30"/>
      <c r="M30"/>
      <c r="N30"/>
      <c r="O30"/>
      <c r="P30"/>
      <c r="Q30"/>
      <c r="R30" s="65"/>
      <c r="S30" s="65"/>
      <c r="T30" s="65"/>
      <c r="U30" s="65"/>
      <c r="V30" s="65"/>
      <c r="W30" s="65"/>
      <c r="X30" s="65"/>
      <c r="Y30" s="65"/>
      <c r="Z30" s="65"/>
      <c r="AA30" s="65"/>
      <c r="AB30" s="65"/>
      <c r="AC30" s="65"/>
      <c r="AD30" s="65"/>
      <c r="AE30" s="65"/>
      <c r="AF30" s="65"/>
      <c r="AG30" s="65"/>
    </row>
    <row r="31" spans="1:38" s="51" customFormat="1" ht="19.95" customHeight="1" x14ac:dyDescent="0.3">
      <c r="A31" s="119" t="s">
        <v>70</v>
      </c>
      <c r="B31" s="119"/>
      <c r="C31"/>
      <c r="D31"/>
      <c r="E31"/>
      <c r="F31"/>
      <c r="G31"/>
      <c r="H31"/>
      <c r="I31"/>
      <c r="J31"/>
      <c r="K31"/>
      <c r="L31"/>
      <c r="M31"/>
      <c r="N31"/>
      <c r="O31"/>
      <c r="P31"/>
      <c r="Q31"/>
      <c r="R31" s="65"/>
      <c r="S31" s="65"/>
      <c r="T31" s="65"/>
      <c r="U31" s="65"/>
      <c r="V31" s="65"/>
      <c r="W31" s="65"/>
      <c r="X31" s="65"/>
      <c r="Y31" s="65"/>
      <c r="Z31" s="65"/>
      <c r="AA31" s="65"/>
      <c r="AB31" s="65"/>
      <c r="AC31" s="65"/>
      <c r="AD31" s="65"/>
      <c r="AE31" s="65"/>
      <c r="AF31" s="65"/>
      <c r="AG31" s="65"/>
    </row>
    <row r="32" spans="1:38" s="51" customFormat="1" ht="31.2" customHeight="1" x14ac:dyDescent="0.3">
      <c r="A32" s="109" t="s">
        <v>71</v>
      </c>
      <c r="B32" s="110"/>
      <c r="C32"/>
      <c r="D32"/>
      <c r="E32"/>
      <c r="F32"/>
      <c r="G32"/>
      <c r="H32"/>
      <c r="I32"/>
      <c r="J32"/>
      <c r="K32"/>
      <c r="L32"/>
      <c r="M32"/>
      <c r="N32"/>
      <c r="O32"/>
      <c r="P32"/>
      <c r="Q32"/>
      <c r="R32" s="65"/>
      <c r="S32" s="65"/>
      <c r="T32" s="65"/>
      <c r="U32" s="65"/>
      <c r="V32" s="65"/>
      <c r="W32" s="65"/>
      <c r="X32" s="65"/>
      <c r="Y32" s="65"/>
      <c r="Z32" s="65"/>
      <c r="AA32" s="65"/>
      <c r="AB32" s="65"/>
      <c r="AC32" s="65"/>
      <c r="AD32" s="65"/>
      <c r="AE32" s="65"/>
      <c r="AF32" s="65"/>
      <c r="AG32" s="65"/>
    </row>
    <row r="33" spans="1:33" s="51" customFormat="1" ht="15.6" x14ac:dyDescent="0.3">
      <c r="A33" s="109" t="s">
        <v>72</v>
      </c>
      <c r="B33" s="110"/>
      <c r="C33"/>
      <c r="D33"/>
      <c r="E33"/>
      <c r="F33"/>
      <c r="G33"/>
      <c r="H33"/>
      <c r="I33"/>
      <c r="J33"/>
      <c r="K33"/>
      <c r="L33"/>
      <c r="M33"/>
      <c r="N33"/>
      <c r="O33"/>
      <c r="P33"/>
      <c r="Q33"/>
      <c r="R33" s="65"/>
      <c r="S33" s="65"/>
      <c r="T33" s="65"/>
      <c r="U33" s="65"/>
      <c r="V33" s="65"/>
      <c r="W33" s="65"/>
      <c r="X33" s="65"/>
      <c r="Y33" s="65"/>
      <c r="Z33" s="65"/>
      <c r="AA33" s="65"/>
      <c r="AB33" s="65"/>
      <c r="AC33" s="65"/>
      <c r="AD33" s="65"/>
      <c r="AE33" s="65"/>
      <c r="AF33" s="65"/>
      <c r="AG33" s="65"/>
    </row>
    <row r="34" spans="1:33" s="51" customFormat="1" ht="41.4" customHeight="1" x14ac:dyDescent="0.3">
      <c r="A34" s="114" t="s">
        <v>73</v>
      </c>
      <c r="B34" s="114"/>
      <c r="C34"/>
      <c r="D34"/>
      <c r="E34"/>
      <c r="F34"/>
      <c r="G34"/>
      <c r="H34"/>
      <c r="I34"/>
      <c r="J34"/>
      <c r="K34"/>
      <c r="L34"/>
      <c r="M34"/>
      <c r="N34"/>
      <c r="O34"/>
      <c r="P34"/>
      <c r="Q34"/>
      <c r="R34" s="65"/>
      <c r="S34" s="65"/>
      <c r="T34" s="65"/>
      <c r="U34" s="65"/>
      <c r="V34" s="65"/>
      <c r="W34" s="65"/>
      <c r="X34" s="65"/>
      <c r="Y34" s="65"/>
      <c r="Z34" s="65"/>
      <c r="AA34" s="65"/>
      <c r="AB34" s="65"/>
      <c r="AC34" s="65"/>
      <c r="AD34" s="65"/>
      <c r="AE34" s="65"/>
      <c r="AF34" s="65"/>
      <c r="AG34" s="65"/>
    </row>
    <row r="35" spans="1:33" hidden="1" x14ac:dyDescent="0.3">
      <c r="A35" s="3"/>
    </row>
    <row r="36" spans="1:33" x14ac:dyDescent="0.3"/>
    <row r="37" spans="1:33" x14ac:dyDescent="0.3"/>
    <row r="38" spans="1:33" x14ac:dyDescent="0.3"/>
    <row r="39" spans="1:33" x14ac:dyDescent="0.3"/>
    <row r="40" spans="1:33" x14ac:dyDescent="0.3"/>
  </sheetData>
  <sheetProtection password="C724" sheet="1" objects="1" scenarios="1"/>
  <mergeCells count="12">
    <mergeCell ref="T1:U1"/>
    <mergeCell ref="W1:X1"/>
    <mergeCell ref="Y1:Z1"/>
    <mergeCell ref="A34:B34"/>
    <mergeCell ref="A9:B9"/>
    <mergeCell ref="A19:B19"/>
    <mergeCell ref="A1:B1"/>
    <mergeCell ref="A30:B30"/>
    <mergeCell ref="A31:B31"/>
    <mergeCell ref="A32:B32"/>
    <mergeCell ref="A33:B33"/>
    <mergeCell ref="A24:B24"/>
  </mergeCells>
  <dataValidations count="2">
    <dataValidation type="list" allowBlank="1" showInputMessage="1" showErrorMessage="1" sqref="B7">
      <formula1>$AB$5:$AB$8</formula1>
    </dataValidation>
    <dataValidation type="list" allowBlank="1" showInputMessage="1" showErrorMessage="1" sqref="B6">
      <formula1>$AD$1:$AD$2</formula1>
    </dataValidation>
  </dataValidations>
  <printOptions horizontalCentered="1" verticalCentered="1"/>
  <pageMargins left="0.7" right="0.7" top="0.75" bottom="0.75" header="0.3" footer="0.3"/>
  <pageSetup scale="80" fitToWidth="0" orientation="landscape" r:id="rId1"/>
  <rowBreaks count="1" manualBreakCount="1">
    <brk id="34" max="16383" man="1"/>
  </rowBreaks>
  <colBreaks count="2" manualBreakCount="2">
    <brk id="2" max="1048575" man="1"/>
    <brk id="18" max="2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Overview</vt:lpstr>
      <vt:lpstr>Worksheet 1</vt:lpstr>
      <vt:lpstr>Worksheet 2</vt:lpstr>
      <vt:lpstr>Overview!Print_Area</vt:lpstr>
      <vt:lpstr>'Worksheet 1'!Print_Area</vt:lpstr>
      <vt:lpstr>'Worksheet 2'!Print_Area</vt:lpstr>
    </vt:vector>
  </TitlesOfParts>
  <Company>tti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Iragavarapu, Vichika</dc:creator>
  <cp:lastModifiedBy>Janet French</cp:lastModifiedBy>
  <cp:lastPrinted>2016-07-28T21:38:24Z</cp:lastPrinted>
  <dcterms:created xsi:type="dcterms:W3CDTF">2014-08-05T16:52:36Z</dcterms:created>
  <dcterms:modified xsi:type="dcterms:W3CDTF">2016-07-28T21:40:55Z</dcterms:modified>
</cp:coreProperties>
</file>