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henscheid\Desktop\"/>
    </mc:Choice>
  </mc:AlternateContent>
  <xr:revisionPtr revIDLastSave="0" documentId="8_{44CC6F22-FFCD-4528-8F11-5B82F371188F}" xr6:coauthVersionLast="45" xr6:coauthVersionMax="45" xr10:uidLastSave="{00000000-0000-0000-0000-000000000000}"/>
  <bookViews>
    <workbookView xWindow="4680" yWindow="4680" windowWidth="27120" windowHeight="15885" xr2:uid="{00000000-000D-0000-FFFF-FFFF00000000}"/>
  </bookViews>
  <sheets>
    <sheet name="ITD-0769" sheetId="3" r:id="rId1"/>
    <sheet name="Lookup Tables" sheetId="2" state="hidden" r:id="rId2"/>
    <sheet name="Update Notes" sheetId="4" state="hidden" r:id="rId3"/>
  </sheets>
  <definedNames>
    <definedName name="_xlnm.Print_Area" localSheetId="0">'ITD-0769'!$B$1:$AX$44</definedName>
    <definedName name="_xlnm.Print_Area" localSheetId="1">'Lookup Tables'!$B$2:$J$12</definedName>
    <definedName name="sumhighpt">'ITD-0769'!$AL$38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L18" i="3" l="1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17" i="3"/>
  <c r="X37" i="3"/>
  <c r="AC37" i="3" s="1"/>
  <c r="X36" i="3"/>
  <c r="AC36" i="3" s="1"/>
  <c r="X35" i="3"/>
  <c r="AC35" i="3" s="1"/>
  <c r="X34" i="3"/>
  <c r="AC34" i="3" s="1"/>
  <c r="X33" i="3"/>
  <c r="AC33" i="3" s="1"/>
  <c r="X18" i="3"/>
  <c r="AC18" i="3" s="1"/>
  <c r="X19" i="3"/>
  <c r="AC19" i="3" s="1"/>
  <c r="X20" i="3"/>
  <c r="AC20" i="3" s="1"/>
  <c r="X21" i="3"/>
  <c r="AC21" i="3" s="1"/>
  <c r="X22" i="3"/>
  <c r="AC22" i="3" s="1"/>
  <c r="X23" i="3"/>
  <c r="AC23" i="3" s="1"/>
  <c r="X24" i="3"/>
  <c r="AC24" i="3" s="1"/>
  <c r="X25" i="3"/>
  <c r="AC25" i="3" s="1"/>
  <c r="X26" i="3"/>
  <c r="AC26" i="3" s="1"/>
  <c r="X27" i="3"/>
  <c r="AC27" i="3" s="1"/>
  <c r="X28" i="3"/>
  <c r="AC28" i="3" s="1"/>
  <c r="X29" i="3"/>
  <c r="AC29" i="3" s="1"/>
  <c r="X30" i="3"/>
  <c r="AC30" i="3" s="1"/>
  <c r="X31" i="3"/>
  <c r="AC31" i="3" s="1"/>
  <c r="X32" i="3"/>
  <c r="AC32" i="3" s="1"/>
  <c r="C17" i="3"/>
  <c r="X17" i="3" l="1"/>
  <c r="AC17" i="3" s="1"/>
  <c r="H17" i="3" l="1"/>
  <c r="C18" i="3" l="1"/>
  <c r="H18" i="3" s="1"/>
  <c r="C19" i="3" s="1"/>
  <c r="H19" i="3" s="1"/>
  <c r="M17" i="3"/>
  <c r="AR17" i="3" l="1"/>
  <c r="M18" i="3"/>
  <c r="AR18" i="3" s="1"/>
  <c r="M19" i="3"/>
  <c r="AR19" i="3" s="1"/>
  <c r="C20" i="3" l="1"/>
  <c r="H20" i="3" s="1"/>
  <c r="M20" i="3" l="1"/>
  <c r="AR20" i="3" l="1"/>
  <c r="C21" i="3"/>
  <c r="H21" i="3" s="1"/>
  <c r="M21" i="3" l="1"/>
  <c r="AR21" i="3" l="1"/>
  <c r="C22" i="3"/>
  <c r="H22" i="3" s="1"/>
  <c r="C23" i="3" l="1"/>
  <c r="H23" i="3" s="1"/>
  <c r="C24" i="3" l="1"/>
  <c r="H24" i="3" s="1"/>
  <c r="M22" i="3"/>
  <c r="AR22" i="3" l="1"/>
  <c r="C25" i="3"/>
  <c r="H25" i="3" s="1"/>
  <c r="M23" i="3"/>
  <c r="AR23" i="3" s="1"/>
  <c r="C26" i="3" l="1"/>
  <c r="H26" i="3" s="1"/>
  <c r="M24" i="3"/>
  <c r="AR24" i="3" s="1"/>
  <c r="AL38" i="3" s="1"/>
  <c r="C27" i="3" l="1"/>
  <c r="H27" i="3" s="1"/>
  <c r="M25" i="3"/>
  <c r="AR25" i="3" s="1"/>
  <c r="C28" i="3" l="1"/>
  <c r="H28" i="3" s="1"/>
  <c r="M26" i="3"/>
  <c r="AR26" i="3" s="1"/>
  <c r="C29" i="3" l="1"/>
  <c r="H29" i="3" s="1"/>
  <c r="M27" i="3"/>
  <c r="AR27" i="3" s="1"/>
  <c r="C30" i="3" l="1"/>
  <c r="H30" i="3" s="1"/>
  <c r="M28" i="3"/>
  <c r="AR28" i="3" s="1"/>
  <c r="C31" i="3" l="1"/>
  <c r="H31" i="3" s="1"/>
  <c r="M29" i="3"/>
  <c r="AR29" i="3" s="1"/>
  <c r="C32" i="3" l="1"/>
  <c r="H32" i="3" s="1"/>
  <c r="M30" i="3"/>
  <c r="AR30" i="3" s="1"/>
  <c r="M31" i="3" l="1"/>
  <c r="C33" i="3"/>
  <c r="H33" i="3" s="1"/>
  <c r="AR31" i="3" l="1"/>
  <c r="C34" i="3"/>
  <c r="H34" i="3" s="1"/>
  <c r="M32" i="3"/>
  <c r="AR32" i="3" s="1"/>
  <c r="C35" i="3" l="1"/>
  <c r="H35" i="3" s="1"/>
  <c r="M33" i="3"/>
  <c r="AR33" i="3" s="1"/>
  <c r="C36" i="3" l="1"/>
  <c r="H36" i="3" s="1"/>
  <c r="M34" i="3"/>
  <c r="AR34" i="3" s="1"/>
  <c r="C37" i="3" l="1"/>
  <c r="H37" i="3" s="1"/>
  <c r="M35" i="3"/>
  <c r="AR35" i="3" s="1"/>
  <c r="M37" i="3" l="1"/>
  <c r="M36" i="3"/>
  <c r="AR36" i="3" s="1"/>
  <c r="AR37" i="3" l="1"/>
  <c r="AR38" i="3" s="1"/>
  <c r="AR40" i="3" s="1"/>
  <c r="M40" i="3"/>
</calcChain>
</file>

<file path=xl/sharedStrings.xml><?xml version="1.0" encoding="utf-8"?>
<sst xmlns="http://schemas.openxmlformats.org/spreadsheetml/2006/main" count="48" uniqueCount="40">
  <si>
    <t>Item Description</t>
  </si>
  <si>
    <t>of</t>
  </si>
  <si>
    <t>Project Name</t>
  </si>
  <si>
    <t>Lane</t>
  </si>
  <si>
    <t>Station From</t>
  </si>
  <si>
    <t>Station To</t>
  </si>
  <si>
    <t>Length</t>
  </si>
  <si>
    <t>Direction</t>
  </si>
  <si>
    <t>IRI Index in/tenth</t>
  </si>
  <si>
    <t>Date</t>
  </si>
  <si>
    <t>Checked By</t>
  </si>
  <si>
    <t>to</t>
  </si>
  <si>
    <t>and corrective action</t>
  </si>
  <si>
    <t>individual high points</t>
  </si>
  <si>
    <t>Schedule II</t>
  </si>
  <si>
    <t>Schedule I</t>
  </si>
  <si>
    <t>Schedule</t>
  </si>
  <si>
    <t>Key Number</t>
  </si>
  <si>
    <t>Program Number</t>
  </si>
  <si>
    <t>Sheet</t>
  </si>
  <si>
    <t>Total Length</t>
  </si>
  <si>
    <t>Total Bonus</t>
  </si>
  <si>
    <t>Completed By</t>
  </si>
  <si>
    <t>Funding Code</t>
  </si>
  <si>
    <t>Bonus Amount</t>
  </si>
  <si>
    <t xml:space="preserve">Pavement Smoothness Bonus Sheet - Schedule I and II </t>
  </si>
  <si>
    <t>↓</t>
  </si>
  <si>
    <t xml:space="preserve"> High/Low Points</t>
  </si>
  <si>
    <t xml:space="preserve">Price Adjustment for High and Low Points  </t>
  </si>
  <si>
    <t>Project Number</t>
  </si>
  <si>
    <t>District</t>
  </si>
  <si>
    <t>Station to Station</t>
  </si>
  <si>
    <t>itd.idaho.gov</t>
  </si>
  <si>
    <t>ITD 0769   (Rev. 08-24)</t>
  </si>
  <si>
    <t>Track #1 
(Left Wheel Path)</t>
  </si>
  <si>
    <t>Track #2 
(Right Wheel Path)</t>
  </si>
  <si>
    <t xml:space="preserve"> High/Low Deduction</t>
  </si>
  <si>
    <t>Avg Index Count</t>
  </si>
  <si>
    <t>NB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</si>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</sst>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  <numFmt numFmtId="165" formatCode="&quot;$&quot;#,##0"/>
    <numFmt numFmtId="166" formatCode="0.000"/>
    <numFmt numFmtId="167" formatCode="##\+00.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b/>
      <sz val="9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  <font>
      <sz val="10"/>
      <color indexed="12"/>
      <name val="Arial"/>
      <family val="2"/>
    </font>
    <font>
      <sz val="18"/>
      <name val="Arial"/>
      <family val="2"/>
    </font>
    <font>
      <sz val="10"/>
      <color rgb="FFFF0000"/>
      <name val="Arial"/>
      <family val="2"/>
    </font>
    <font>
      <sz val="14"/>
      <color theme="1"/>
      <name val="Calibri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0" borderId="0"/>
  </cellStyleXfs>
  <cellXfs count="232">
    <xf numFmtId="0" fontId="0" fillId="0" borderId="0" xfId="0"/>
    <xf numFmtId="0" fontId="4" fillId="0" borderId="0" xfId="0" applyFont="1" applyAlignment="1">
      <alignment horizontal="right" vertical="justify"/>
    </xf>
    <xf numFmtId="0" fontId="4" fillId="0" borderId="0" xfId="0" applyFont="1" applyAlignment="1">
      <alignment vertical="justify"/>
    </xf>
    <xf numFmtId="0" fontId="5" fillId="0" borderId="0" xfId="0" applyFont="1" applyAlignment="1">
      <alignment vertical="justify"/>
    </xf>
    <xf numFmtId="6" fontId="4" fillId="0" borderId="0" xfId="0" quotePrefix="1" applyNumberFormat="1" applyFont="1" applyAlignment="1">
      <alignment horizontal="center" vertical="justify"/>
    </xf>
    <xf numFmtId="0" fontId="1" fillId="0" borderId="0" xfId="0" applyFont="1" applyAlignment="1">
      <alignment horizontal="center" vertical="center"/>
    </xf>
    <xf numFmtId="166" fontId="4" fillId="3" borderId="0" xfId="0" applyNumberFormat="1" applyFont="1" applyFill="1" applyAlignment="1">
      <alignment horizontal="right" vertical="justify"/>
    </xf>
    <xf numFmtId="6" fontId="4" fillId="3" borderId="0" xfId="0" applyNumberFormat="1" applyFont="1" applyFill="1" applyAlignment="1">
      <alignment horizontal="center" vertical="justify"/>
    </xf>
    <xf numFmtId="165" fontId="4" fillId="3" borderId="0" xfId="0" applyNumberFormat="1" applyFont="1" applyFill="1" applyAlignment="1">
      <alignment horizontal="center" vertical="justify"/>
    </xf>
    <xf numFmtId="6" fontId="4" fillId="3" borderId="0" xfId="0" quotePrefix="1" applyNumberFormat="1" applyFont="1" applyFill="1" applyAlignment="1">
      <alignment horizontal="center" vertical="justify"/>
    </xf>
    <xf numFmtId="2" fontId="4" fillId="3" borderId="0" xfId="0" applyNumberFormat="1" applyFont="1" applyFill="1" applyAlignment="1">
      <alignment horizontal="right" vertical="justify"/>
    </xf>
    <xf numFmtId="2" fontId="15" fillId="4" borderId="4" xfId="0" applyNumberFormat="1" applyFont="1" applyFill="1" applyBorder="1" applyAlignment="1" applyProtection="1">
      <alignment horizontal="center" vertical="center"/>
      <protection locked="0"/>
    </xf>
    <xf numFmtId="2" fontId="15" fillId="4" borderId="21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Alignment="1">
      <alignment wrapText="1"/>
    </xf>
    <xf numFmtId="0" fontId="4" fillId="0" borderId="0" xfId="3"/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vertical="center"/>
    </xf>
    <xf numFmtId="0" fontId="11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49" fontId="7" fillId="0" borderId="0" xfId="0" applyNumberFormat="1" applyFont="1" applyAlignment="1">
      <alignment vertical="top" wrapText="1"/>
    </xf>
    <xf numFmtId="0" fontId="8" fillId="0" borderId="0" xfId="3" applyFont="1" applyAlignment="1">
      <alignment vertical="center" wrapText="1"/>
    </xf>
    <xf numFmtId="0" fontId="7" fillId="0" borderId="0" xfId="3" applyFont="1" applyAlignment="1">
      <alignment horizontal="right" vertical="top"/>
    </xf>
    <xf numFmtId="0" fontId="8" fillId="0" borderId="0" xfId="3" applyFont="1" applyAlignment="1">
      <alignment horizontal="center" vertical="center"/>
    </xf>
    <xf numFmtId="0" fontId="7" fillId="0" borderId="0" xfId="3" applyFont="1" applyAlignment="1">
      <alignment vertical="top"/>
    </xf>
    <xf numFmtId="49" fontId="7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17" fillId="0" borderId="0" xfId="3" applyFont="1"/>
    <xf numFmtId="0" fontId="1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1" fillId="0" borderId="1" xfId="0" applyFont="1" applyBorder="1" applyAlignment="1">
      <alignment vertical="center"/>
    </xf>
    <xf numFmtId="0" fontId="21" fillId="0" borderId="2" xfId="0" applyFont="1" applyBorder="1" applyAlignment="1">
      <alignment vertical="center"/>
    </xf>
    <xf numFmtId="2" fontId="10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6" fontId="9" fillId="0" borderId="2" xfId="0" applyNumberFormat="1" applyFont="1" applyBorder="1" applyAlignment="1">
      <alignment vertical="center"/>
    </xf>
    <xf numFmtId="166" fontId="9" fillId="0" borderId="5" xfId="0" applyNumberFormat="1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13" xfId="0" applyFont="1" applyBorder="1" applyAlignment="1">
      <alignment vertical="center"/>
    </xf>
    <xf numFmtId="166" fontId="9" fillId="0" borderId="0" xfId="0" applyNumberFormat="1" applyFont="1" applyAlignment="1">
      <alignment vertical="center"/>
    </xf>
    <xf numFmtId="166" fontId="9" fillId="0" borderId="22" xfId="0" applyNumberFormat="1" applyFont="1" applyBorder="1" applyAlignment="1">
      <alignment vertical="center"/>
    </xf>
    <xf numFmtId="0" fontId="7" fillId="0" borderId="4" xfId="0" applyFont="1" applyBorder="1" applyAlignment="1">
      <alignment horizontal="left" vertical="center"/>
    </xf>
    <xf numFmtId="0" fontId="20" fillId="4" borderId="38" xfId="0" applyFont="1" applyFill="1" applyBorder="1" applyAlignment="1" applyProtection="1">
      <alignment horizontal="center" vertical="center"/>
      <protection locked="0"/>
    </xf>
    <xf numFmtId="0" fontId="20" fillId="4" borderId="33" xfId="0" applyFont="1" applyFill="1" applyBorder="1" applyAlignment="1" applyProtection="1">
      <alignment horizontal="center" vertical="center"/>
      <protection locked="0"/>
    </xf>
    <xf numFmtId="0" fontId="20" fillId="4" borderId="40" xfId="0" applyFont="1" applyFill="1" applyBorder="1" applyAlignment="1" applyProtection="1">
      <alignment horizontal="center" vertical="center"/>
      <protection locked="0"/>
    </xf>
    <xf numFmtId="0" fontId="8" fillId="0" borderId="0" xfId="3" applyFont="1" applyAlignment="1">
      <alignment horizontal="center" vertical="center" wrapText="1"/>
    </xf>
    <xf numFmtId="14" fontId="10" fillId="4" borderId="25" xfId="0" applyNumberFormat="1" applyFont="1" applyFill="1" applyBorder="1" applyAlignment="1" applyProtection="1">
      <alignment horizontal="left" vertical="center"/>
      <protection locked="0"/>
    </xf>
    <xf numFmtId="14" fontId="10" fillId="4" borderId="0" xfId="0" applyNumberFormat="1" applyFont="1" applyFill="1" applyAlignment="1" applyProtection="1">
      <alignment horizontal="left" vertical="center"/>
      <protection locked="0"/>
    </xf>
    <xf numFmtId="14" fontId="10" fillId="4" borderId="22" xfId="0" applyNumberFormat="1" applyFont="1" applyFill="1" applyBorder="1" applyAlignment="1" applyProtection="1">
      <alignment horizontal="left" vertical="center"/>
      <protection locked="0"/>
    </xf>
    <xf numFmtId="14" fontId="10" fillId="4" borderId="15" xfId="0" applyNumberFormat="1" applyFont="1" applyFill="1" applyBorder="1" applyAlignment="1" applyProtection="1">
      <alignment horizontal="left" vertical="center"/>
      <protection locked="0"/>
    </xf>
    <xf numFmtId="14" fontId="10" fillId="4" borderId="13" xfId="0" applyNumberFormat="1" applyFont="1" applyFill="1" applyBorder="1" applyAlignment="1" applyProtection="1">
      <alignment horizontal="left" vertical="center"/>
      <protection locked="0"/>
    </xf>
    <xf numFmtId="14" fontId="10" fillId="4" borderId="16" xfId="0" applyNumberFormat="1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0" fillId="4" borderId="25" xfId="0" applyFont="1" applyFill="1" applyBorder="1" applyAlignment="1" applyProtection="1">
      <alignment horizontal="left" vertical="center"/>
      <protection locked="0"/>
    </xf>
    <xf numFmtId="0" fontId="10" fillId="4" borderId="0" xfId="0" applyFont="1" applyFill="1" applyAlignment="1" applyProtection="1">
      <alignment horizontal="left" vertical="center"/>
      <protection locked="0"/>
    </xf>
    <xf numFmtId="0" fontId="10" fillId="4" borderId="24" xfId="0" applyFont="1" applyFill="1" applyBorder="1" applyAlignment="1" applyProtection="1">
      <alignment horizontal="left" vertical="center"/>
      <protection locked="0"/>
    </xf>
    <xf numFmtId="0" fontId="10" fillId="4" borderId="15" xfId="0" applyFont="1" applyFill="1" applyBorder="1" applyAlignment="1" applyProtection="1">
      <alignment horizontal="left" vertical="center"/>
      <protection locked="0"/>
    </xf>
    <xf numFmtId="0" fontId="10" fillId="4" borderId="13" xfId="0" applyFont="1" applyFill="1" applyBorder="1" applyAlignment="1" applyProtection="1">
      <alignment horizontal="left" vertical="center"/>
      <protection locked="0"/>
    </xf>
    <xf numFmtId="0" fontId="10" fillId="4" borderId="14" xfId="0" applyFont="1" applyFill="1" applyBorder="1" applyAlignment="1" applyProtection="1">
      <alignment horizontal="left" vertical="center"/>
      <protection locked="0"/>
    </xf>
    <xf numFmtId="0" fontId="7" fillId="0" borderId="3" xfId="0" applyFont="1" applyBorder="1" applyAlignment="1">
      <alignment horizontal="left" vertical="center"/>
    </xf>
    <xf numFmtId="14" fontId="10" fillId="4" borderId="26" xfId="0" applyNumberFormat="1" applyFont="1" applyFill="1" applyBorder="1" applyAlignment="1" applyProtection="1">
      <alignment horizontal="left" vertical="center"/>
      <protection locked="0"/>
    </xf>
    <xf numFmtId="14" fontId="10" fillId="4" borderId="20" xfId="0" applyNumberFormat="1" applyFont="1" applyFill="1" applyBorder="1" applyAlignment="1" applyProtection="1">
      <alignment horizontal="left" vertical="center"/>
      <protection locked="0"/>
    </xf>
    <xf numFmtId="0" fontId="10" fillId="4" borderId="23" xfId="0" applyFont="1" applyFill="1" applyBorder="1" applyAlignment="1" applyProtection="1">
      <alignment horizontal="left" vertical="center"/>
      <protection locked="0"/>
    </xf>
    <xf numFmtId="0" fontId="10" fillId="4" borderId="12" xfId="0" applyFont="1" applyFill="1" applyBorder="1" applyAlignment="1" applyProtection="1">
      <alignment horizontal="left" vertical="center"/>
      <protection locked="0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14" fontId="16" fillId="4" borderId="23" xfId="0" applyNumberFormat="1" applyFont="1" applyFill="1" applyBorder="1" applyAlignment="1" applyProtection="1">
      <alignment horizontal="center" vertical="top"/>
      <protection locked="0"/>
    </xf>
    <xf numFmtId="14" fontId="16" fillId="4" borderId="0" xfId="0" applyNumberFormat="1" applyFont="1" applyFill="1" applyAlignment="1" applyProtection="1">
      <alignment horizontal="center" vertical="top"/>
      <protection locked="0"/>
    </xf>
    <xf numFmtId="14" fontId="16" fillId="4" borderId="22" xfId="0" applyNumberFormat="1" applyFont="1" applyFill="1" applyBorder="1" applyAlignment="1" applyProtection="1">
      <alignment horizontal="center" vertical="top"/>
      <protection locked="0"/>
    </xf>
    <xf numFmtId="14" fontId="16" fillId="4" borderId="12" xfId="0" applyNumberFormat="1" applyFont="1" applyFill="1" applyBorder="1" applyAlignment="1" applyProtection="1">
      <alignment horizontal="center" vertical="top"/>
      <protection locked="0"/>
    </xf>
    <xf numFmtId="14" fontId="16" fillId="4" borderId="13" xfId="0" applyNumberFormat="1" applyFont="1" applyFill="1" applyBorder="1" applyAlignment="1" applyProtection="1">
      <alignment horizontal="center" vertical="top"/>
      <protection locked="0"/>
    </xf>
    <xf numFmtId="14" fontId="16" fillId="4" borderId="16" xfId="0" applyNumberFormat="1" applyFont="1" applyFill="1" applyBorder="1" applyAlignment="1" applyProtection="1">
      <alignment horizontal="center" vertical="top"/>
      <protection locked="0"/>
    </xf>
    <xf numFmtId="0" fontId="1" fillId="4" borderId="6" xfId="0" applyFont="1" applyFill="1" applyBorder="1" applyAlignment="1" applyProtection="1">
      <alignment horizontal="center"/>
      <protection locked="0"/>
    </xf>
    <xf numFmtId="166" fontId="14" fillId="0" borderId="45" xfId="0" applyNumberFormat="1" applyFont="1" applyBorder="1" applyAlignment="1">
      <alignment horizontal="center" vertical="center"/>
    </xf>
    <xf numFmtId="166" fontId="14" fillId="0" borderId="44" xfId="0" applyNumberFormat="1" applyFont="1" applyBorder="1" applyAlignment="1">
      <alignment horizontal="center" vertical="center"/>
    </xf>
    <xf numFmtId="166" fontId="14" fillId="0" borderId="46" xfId="0" applyNumberFormat="1" applyFont="1" applyBorder="1" applyAlignment="1">
      <alignment horizontal="center" vertical="center"/>
    </xf>
    <xf numFmtId="0" fontId="14" fillId="4" borderId="15" xfId="0" applyFont="1" applyFill="1" applyBorder="1" applyAlignment="1" applyProtection="1">
      <alignment horizontal="center" vertical="center"/>
      <protection locked="0"/>
    </xf>
    <xf numFmtId="0" fontId="14" fillId="4" borderId="13" xfId="0" applyFont="1" applyFill="1" applyBorder="1" applyAlignment="1" applyProtection="1">
      <alignment horizontal="center" vertical="center"/>
      <protection locked="0"/>
    </xf>
    <xf numFmtId="0" fontId="14" fillId="4" borderId="14" xfId="0" applyFont="1" applyFill="1" applyBorder="1" applyAlignment="1" applyProtection="1">
      <alignment horizontal="center" vertical="center"/>
      <protection locked="0"/>
    </xf>
    <xf numFmtId="44" fontId="14" fillId="0" borderId="15" xfId="1" applyFont="1" applyFill="1" applyBorder="1" applyAlignment="1" applyProtection="1">
      <alignment horizontal="center" vertical="center"/>
    </xf>
    <xf numFmtId="44" fontId="14" fillId="0" borderId="13" xfId="1" applyFont="1" applyFill="1" applyBorder="1" applyAlignment="1" applyProtection="1">
      <alignment horizontal="center" vertical="center"/>
    </xf>
    <xf numFmtId="44" fontId="14" fillId="0" borderId="16" xfId="1" applyFont="1" applyFill="1" applyBorder="1" applyAlignment="1" applyProtection="1">
      <alignment horizontal="center" vertical="center"/>
    </xf>
    <xf numFmtId="44" fontId="14" fillId="0" borderId="12" xfId="1" applyFont="1" applyFill="1" applyBorder="1" applyAlignment="1" applyProtection="1">
      <alignment horizontal="center" vertical="center"/>
    </xf>
    <xf numFmtId="166" fontId="14" fillId="0" borderId="38" xfId="0" applyNumberFormat="1" applyFont="1" applyBorder="1" applyAlignment="1">
      <alignment horizontal="center" vertical="center"/>
    </xf>
    <xf numFmtId="166" fontId="14" fillId="0" borderId="33" xfId="0" applyNumberFormat="1" applyFont="1" applyBorder="1" applyAlignment="1">
      <alignment horizontal="center" vertical="center"/>
    </xf>
    <xf numFmtId="166" fontId="14" fillId="0" borderId="40" xfId="0" applyNumberFormat="1" applyFont="1" applyBorder="1" applyAlignment="1">
      <alignment horizontal="center" vertical="center"/>
    </xf>
    <xf numFmtId="0" fontId="14" fillId="4" borderId="38" xfId="0" applyFont="1" applyFill="1" applyBorder="1" applyAlignment="1" applyProtection="1">
      <alignment horizontal="center" vertical="center"/>
      <protection locked="0"/>
    </xf>
    <xf numFmtId="0" fontId="14" fillId="4" borderId="33" xfId="0" applyFont="1" applyFill="1" applyBorder="1" applyAlignment="1" applyProtection="1">
      <alignment horizontal="center" vertical="center"/>
      <protection locked="0"/>
    </xf>
    <xf numFmtId="0" fontId="14" fillId="4" borderId="40" xfId="0" applyFont="1" applyFill="1" applyBorder="1" applyAlignment="1" applyProtection="1">
      <alignment horizontal="center" vertical="center"/>
      <protection locked="0"/>
    </xf>
    <xf numFmtId="44" fontId="14" fillId="0" borderId="38" xfId="1" applyFont="1" applyFill="1" applyBorder="1" applyAlignment="1" applyProtection="1">
      <alignment horizontal="center" vertical="center"/>
    </xf>
    <xf numFmtId="44" fontId="14" fillId="0" borderId="33" xfId="1" applyFont="1" applyFill="1" applyBorder="1" applyAlignment="1" applyProtection="1">
      <alignment horizontal="center" vertical="center"/>
    </xf>
    <xf numFmtId="44" fontId="14" fillId="0" borderId="34" xfId="1" applyFont="1" applyFill="1" applyBorder="1" applyAlignment="1" applyProtection="1">
      <alignment horizontal="center" vertical="center"/>
    </xf>
    <xf numFmtId="44" fontId="14" fillId="0" borderId="32" xfId="1" applyFont="1" applyFill="1" applyBorder="1" applyAlignment="1" applyProtection="1">
      <alignment horizontal="center" vertical="center"/>
    </xf>
    <xf numFmtId="2" fontId="14" fillId="0" borderId="38" xfId="0" applyNumberFormat="1" applyFont="1" applyBorder="1" applyAlignment="1">
      <alignment horizontal="center" vertical="center"/>
    </xf>
    <xf numFmtId="2" fontId="14" fillId="0" borderId="33" xfId="0" applyNumberFormat="1" applyFont="1" applyBorder="1" applyAlignment="1">
      <alignment horizontal="center" vertical="center"/>
    </xf>
    <xf numFmtId="2" fontId="14" fillId="0" borderId="40" xfId="0" applyNumberFormat="1" applyFont="1" applyBorder="1" applyAlignment="1">
      <alignment horizontal="center" vertical="center"/>
    </xf>
    <xf numFmtId="44" fontId="13" fillId="0" borderId="2" xfId="1" applyFont="1" applyFill="1" applyBorder="1" applyAlignment="1" applyProtection="1">
      <alignment horizontal="center" vertical="center"/>
    </xf>
    <xf numFmtId="44" fontId="13" fillId="0" borderId="5" xfId="1" applyFont="1" applyFill="1" applyBorder="1" applyAlignment="1" applyProtection="1">
      <alignment horizontal="center" vertical="center"/>
    </xf>
    <xf numFmtId="44" fontId="13" fillId="0" borderId="13" xfId="1" applyFont="1" applyFill="1" applyBorder="1" applyAlignment="1" applyProtection="1">
      <alignment horizontal="center" vertical="center"/>
    </xf>
    <xf numFmtId="44" fontId="13" fillId="0" borderId="16" xfId="1" applyFont="1" applyFill="1" applyBorder="1" applyAlignment="1" applyProtection="1">
      <alignment horizontal="center" vertical="center"/>
    </xf>
    <xf numFmtId="166" fontId="9" fillId="0" borderId="1" xfId="0" applyNumberFormat="1" applyFont="1" applyBorder="1" applyAlignment="1">
      <alignment horizontal="center" vertical="center"/>
    </xf>
    <xf numFmtId="166" fontId="9" fillId="0" borderId="2" xfId="0" applyNumberFormat="1" applyFont="1" applyBorder="1" applyAlignment="1">
      <alignment horizontal="center" vertical="center"/>
    </xf>
    <xf numFmtId="166" fontId="9" fillId="0" borderId="12" xfId="0" applyNumberFormat="1" applyFont="1" applyBorder="1" applyAlignment="1">
      <alignment horizontal="center" vertical="center"/>
    </xf>
    <xf numFmtId="166" fontId="9" fillId="0" borderId="13" xfId="0" applyNumberFormat="1" applyFont="1" applyBorder="1" applyAlignment="1">
      <alignment horizontal="center" vertical="center"/>
    </xf>
    <xf numFmtId="44" fontId="13" fillId="0" borderId="1" xfId="1" applyFont="1" applyFill="1" applyBorder="1" applyAlignment="1" applyProtection="1">
      <alignment horizontal="center" vertical="center"/>
    </xf>
    <xf numFmtId="44" fontId="13" fillId="0" borderId="12" xfId="1" applyFont="1" applyFill="1" applyBorder="1" applyAlignment="1" applyProtection="1">
      <alignment horizontal="center" vertical="center"/>
    </xf>
    <xf numFmtId="2" fontId="9" fillId="0" borderId="1" xfId="0" applyNumberFormat="1" applyFont="1" applyBorder="1" applyAlignment="1">
      <alignment horizontal="right" vertical="center"/>
    </xf>
    <xf numFmtId="2" fontId="9" fillId="0" borderId="2" xfId="0" applyNumberFormat="1" applyFont="1" applyBorder="1" applyAlignment="1">
      <alignment horizontal="right" vertical="center"/>
    </xf>
    <xf numFmtId="2" fontId="9" fillId="0" borderId="5" xfId="0" applyNumberFormat="1" applyFont="1" applyBorder="1" applyAlignment="1">
      <alignment horizontal="right" vertical="center"/>
    </xf>
    <xf numFmtId="2" fontId="9" fillId="0" borderId="12" xfId="0" applyNumberFormat="1" applyFont="1" applyBorder="1" applyAlignment="1">
      <alignment horizontal="right" vertical="center"/>
    </xf>
    <xf numFmtId="2" fontId="9" fillId="0" borderId="13" xfId="0" applyNumberFormat="1" applyFont="1" applyBorder="1" applyAlignment="1">
      <alignment horizontal="right" vertical="center"/>
    </xf>
    <xf numFmtId="2" fontId="9" fillId="0" borderId="16" xfId="0" applyNumberFormat="1" applyFont="1" applyBorder="1" applyAlignment="1">
      <alignment horizontal="right" vertical="center"/>
    </xf>
    <xf numFmtId="167" fontId="13" fillId="0" borderId="32" xfId="0" applyNumberFormat="1" applyFont="1" applyBorder="1" applyAlignment="1">
      <alignment horizontal="center" vertical="center"/>
    </xf>
    <xf numFmtId="167" fontId="13" fillId="0" borderId="33" xfId="0" applyNumberFormat="1" applyFont="1" applyBorder="1" applyAlignment="1">
      <alignment horizontal="center" vertical="center"/>
    </xf>
    <xf numFmtId="167" fontId="13" fillId="0" borderId="40" xfId="0" applyNumberFormat="1" applyFont="1" applyBorder="1" applyAlignment="1">
      <alignment horizontal="center" vertical="center"/>
    </xf>
    <xf numFmtId="167" fontId="13" fillId="0" borderId="38" xfId="0" applyNumberFormat="1" applyFont="1" applyBorder="1" applyAlignment="1">
      <alignment horizontal="center" vertical="center"/>
    </xf>
    <xf numFmtId="164" fontId="14" fillId="0" borderId="38" xfId="0" applyNumberFormat="1" applyFont="1" applyBorder="1" applyAlignment="1">
      <alignment horizontal="center" vertical="center"/>
    </xf>
    <xf numFmtId="164" fontId="14" fillId="0" borderId="33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2" fontId="14" fillId="0" borderId="45" xfId="0" applyNumberFormat="1" applyFont="1" applyBorder="1" applyAlignment="1">
      <alignment horizontal="center" vertical="center"/>
    </xf>
    <xf numFmtId="2" fontId="14" fillId="0" borderId="44" xfId="0" applyNumberFormat="1" applyFont="1" applyBorder="1" applyAlignment="1">
      <alignment horizontal="center" vertical="center"/>
    </xf>
    <xf numFmtId="2" fontId="14" fillId="0" borderId="46" xfId="0" applyNumberFormat="1" applyFont="1" applyBorder="1" applyAlignment="1">
      <alignment horizontal="center" vertical="center"/>
    </xf>
    <xf numFmtId="4" fontId="21" fillId="0" borderId="2" xfId="2" applyNumberFormat="1" applyFont="1" applyBorder="1" applyAlignment="1" applyProtection="1">
      <alignment horizontal="center" vertical="center"/>
    </xf>
    <xf numFmtId="4" fontId="21" fillId="0" borderId="5" xfId="2" applyNumberFormat="1" applyFont="1" applyBorder="1" applyAlignment="1" applyProtection="1">
      <alignment horizontal="center" vertical="center"/>
    </xf>
    <xf numFmtId="4" fontId="21" fillId="0" borderId="13" xfId="2" applyNumberFormat="1" applyFont="1" applyBorder="1" applyAlignment="1" applyProtection="1">
      <alignment horizontal="center" vertical="center"/>
    </xf>
    <xf numFmtId="4" fontId="21" fillId="0" borderId="16" xfId="2" applyNumberFormat="1" applyFont="1" applyBorder="1" applyAlignment="1" applyProtection="1">
      <alignment horizontal="center" vertical="center"/>
    </xf>
    <xf numFmtId="0" fontId="9" fillId="5" borderId="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13" fillId="4" borderId="25" xfId="0" applyFont="1" applyFill="1" applyBorder="1" applyAlignment="1" applyProtection="1">
      <alignment horizontal="left"/>
      <protection locked="0"/>
    </xf>
    <xf numFmtId="0" fontId="13" fillId="4" borderId="0" xfId="0" applyFont="1" applyFill="1" applyAlignment="1" applyProtection="1">
      <alignment horizontal="left"/>
      <protection locked="0"/>
    </xf>
    <xf numFmtId="0" fontId="13" fillId="4" borderId="22" xfId="0" applyFont="1" applyFill="1" applyBorder="1" applyAlignment="1" applyProtection="1">
      <alignment horizontal="left"/>
      <protection locked="0"/>
    </xf>
    <xf numFmtId="0" fontId="13" fillId="4" borderId="15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6" xfId="0" applyFont="1" applyFill="1" applyBorder="1" applyAlignment="1" applyProtection="1">
      <alignment horizontal="left"/>
      <protection locked="0"/>
    </xf>
    <xf numFmtId="167" fontId="16" fillId="4" borderId="0" xfId="0" applyNumberFormat="1" applyFont="1" applyFill="1" applyAlignment="1" applyProtection="1">
      <alignment horizontal="center"/>
      <protection locked="0"/>
    </xf>
    <xf numFmtId="167" fontId="16" fillId="4" borderId="24" xfId="0" applyNumberFormat="1" applyFont="1" applyFill="1" applyBorder="1" applyAlignment="1" applyProtection="1">
      <alignment horizontal="center"/>
      <protection locked="0"/>
    </xf>
    <xf numFmtId="167" fontId="16" fillId="4" borderId="13" xfId="0" applyNumberFormat="1" applyFont="1" applyFill="1" applyBorder="1" applyAlignment="1" applyProtection="1">
      <alignment horizontal="center"/>
      <protection locked="0"/>
    </xf>
    <xf numFmtId="167" fontId="16" fillId="4" borderId="14" xfId="0" applyNumberFormat="1" applyFont="1" applyFill="1" applyBorder="1" applyAlignment="1" applyProtection="1">
      <alignment horizontal="center"/>
      <protection locked="0"/>
    </xf>
    <xf numFmtId="0" fontId="13" fillId="2" borderId="0" xfId="0" applyFont="1" applyFill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167" fontId="16" fillId="4" borderId="25" xfId="0" applyNumberFormat="1" applyFont="1" applyFill="1" applyBorder="1" applyAlignment="1" applyProtection="1">
      <alignment horizontal="center"/>
      <protection locked="0"/>
    </xf>
    <xf numFmtId="167" fontId="16" fillId="4" borderId="15" xfId="0" applyNumberFormat="1" applyFont="1" applyFill="1" applyBorder="1" applyAlignment="1" applyProtection="1">
      <alignment horizontal="center"/>
      <protection locked="0"/>
    </xf>
    <xf numFmtId="0" fontId="16" fillId="4" borderId="25" xfId="0" applyFont="1" applyFill="1" applyBorder="1" applyAlignment="1" applyProtection="1">
      <alignment horizontal="center"/>
      <protection locked="0"/>
    </xf>
    <xf numFmtId="0" fontId="16" fillId="4" borderId="0" xfId="0" applyFont="1" applyFill="1" applyAlignment="1" applyProtection="1">
      <alignment horizontal="center"/>
      <protection locked="0"/>
    </xf>
    <xf numFmtId="0" fontId="16" fillId="4" borderId="24" xfId="0" applyFont="1" applyFill="1" applyBorder="1" applyAlignment="1" applyProtection="1">
      <alignment horizontal="center"/>
      <protection locked="0"/>
    </xf>
    <xf numFmtId="0" fontId="16" fillId="4" borderId="15" xfId="0" applyFont="1" applyFill="1" applyBorder="1" applyAlignment="1" applyProtection="1">
      <alignment horizontal="center"/>
      <protection locked="0"/>
    </xf>
    <xf numFmtId="0" fontId="16" fillId="4" borderId="13" xfId="0" applyFont="1" applyFill="1" applyBorder="1" applyAlignment="1" applyProtection="1">
      <alignment horizontal="center"/>
      <protection locked="0"/>
    </xf>
    <xf numFmtId="0" fontId="16" fillId="4" borderId="14" xfId="0" applyFont="1" applyFill="1" applyBorder="1" applyAlignment="1" applyProtection="1">
      <alignment horizontal="center"/>
      <protection locked="0"/>
    </xf>
    <xf numFmtId="0" fontId="16" fillId="4" borderId="25" xfId="0" applyFont="1" applyFill="1" applyBorder="1" applyAlignment="1" applyProtection="1">
      <alignment horizontal="left"/>
      <protection locked="0"/>
    </xf>
    <xf numFmtId="0" fontId="16" fillId="4" borderId="0" xfId="0" applyFont="1" applyFill="1" applyAlignment="1" applyProtection="1">
      <alignment horizontal="left"/>
      <protection locked="0"/>
    </xf>
    <xf numFmtId="0" fontId="16" fillId="4" borderId="24" xfId="0" applyFont="1" applyFill="1" applyBorder="1" applyAlignment="1" applyProtection="1">
      <alignment horizontal="left"/>
      <protection locked="0"/>
    </xf>
    <xf numFmtId="0" fontId="16" fillId="4" borderId="15" xfId="0" applyFont="1" applyFill="1" applyBorder="1" applyAlignment="1" applyProtection="1">
      <alignment horizontal="left"/>
      <protection locked="0"/>
    </xf>
    <xf numFmtId="0" fontId="16" fillId="4" borderId="13" xfId="0" applyFont="1" applyFill="1" applyBorder="1" applyAlignment="1" applyProtection="1">
      <alignment horizontal="left"/>
      <protection locked="0"/>
    </xf>
    <xf numFmtId="0" fontId="16" fillId="4" borderId="14" xfId="0" applyFont="1" applyFill="1" applyBorder="1" applyAlignment="1" applyProtection="1">
      <alignment horizontal="left"/>
      <protection locked="0"/>
    </xf>
    <xf numFmtId="0" fontId="9" fillId="5" borderId="2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4" fillId="4" borderId="27" xfId="0" applyFont="1" applyFill="1" applyBorder="1" applyAlignment="1" applyProtection="1">
      <alignment horizontal="center" vertical="center"/>
      <protection locked="0"/>
    </xf>
    <xf numFmtId="0" fontId="14" fillId="4" borderId="28" xfId="0" applyFont="1" applyFill="1" applyBorder="1" applyAlignment="1" applyProtection="1">
      <alignment horizontal="center" vertical="center"/>
      <protection locked="0"/>
    </xf>
    <xf numFmtId="0" fontId="14" fillId="4" borderId="29" xfId="0" applyFont="1" applyFill="1" applyBorder="1" applyAlignment="1" applyProtection="1">
      <alignment horizontal="center" vertical="center"/>
      <protection locked="0"/>
    </xf>
    <xf numFmtId="44" fontId="14" fillId="0" borderId="27" xfId="1" applyFont="1" applyFill="1" applyBorder="1" applyAlignment="1" applyProtection="1">
      <alignment horizontal="center" vertical="center"/>
    </xf>
    <xf numFmtId="44" fontId="14" fillId="0" borderId="28" xfId="1" applyFont="1" applyFill="1" applyBorder="1" applyAlignment="1" applyProtection="1">
      <alignment horizontal="center" vertical="center"/>
    </xf>
    <xf numFmtId="44" fontId="14" fillId="0" borderId="31" xfId="1" applyFont="1" applyFill="1" applyBorder="1" applyAlignment="1" applyProtection="1">
      <alignment horizontal="center" vertical="center"/>
    </xf>
    <xf numFmtId="44" fontId="14" fillId="0" borderId="30" xfId="1" applyFont="1" applyFill="1" applyBorder="1" applyAlignment="1" applyProtection="1">
      <alignment horizontal="center" vertical="center"/>
    </xf>
    <xf numFmtId="0" fontId="6" fillId="0" borderId="11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6" fillId="0" borderId="18" xfId="0" applyFont="1" applyBorder="1" applyAlignment="1">
      <alignment horizontal="left" vertical="top"/>
    </xf>
    <xf numFmtId="0" fontId="6" fillId="0" borderId="11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left" vertical="top"/>
    </xf>
    <xf numFmtId="0" fontId="20" fillId="0" borderId="38" xfId="0" applyFont="1" applyFill="1" applyBorder="1" applyAlignment="1" applyProtection="1">
      <alignment horizontal="center" vertical="center"/>
    </xf>
    <xf numFmtId="0" fontId="20" fillId="0" borderId="33" xfId="0" applyFont="1" applyFill="1" applyBorder="1" applyAlignment="1" applyProtection="1">
      <alignment horizontal="center" vertical="center"/>
    </xf>
    <xf numFmtId="0" fontId="20" fillId="0" borderId="40" xfId="0" applyFont="1" applyFill="1" applyBorder="1" applyAlignment="1" applyProtection="1">
      <alignment horizontal="center" vertical="center"/>
    </xf>
    <xf numFmtId="0" fontId="14" fillId="4" borderId="39" xfId="0" applyFont="1" applyFill="1" applyBorder="1" applyAlignment="1" applyProtection="1">
      <alignment horizontal="center" vertical="center"/>
      <protection locked="0"/>
    </xf>
    <xf numFmtId="0" fontId="14" fillId="4" borderId="36" xfId="0" applyFont="1" applyFill="1" applyBorder="1" applyAlignment="1" applyProtection="1">
      <alignment horizontal="center" vertical="center"/>
      <protection locked="0"/>
    </xf>
    <xf numFmtId="0" fontId="14" fillId="4" borderId="41" xfId="0" applyFont="1" applyFill="1" applyBorder="1" applyAlignment="1" applyProtection="1">
      <alignment horizontal="center" vertical="center"/>
      <protection locked="0"/>
    </xf>
    <xf numFmtId="0" fontId="16" fillId="4" borderId="22" xfId="0" applyFont="1" applyFill="1" applyBorder="1" applyAlignment="1" applyProtection="1">
      <alignment horizontal="left"/>
      <protection locked="0"/>
    </xf>
    <xf numFmtId="0" fontId="16" fillId="4" borderId="8" xfId="0" applyFont="1" applyFill="1" applyBorder="1" applyAlignment="1" applyProtection="1">
      <alignment horizontal="left"/>
      <protection locked="0"/>
    </xf>
    <xf numFmtId="0" fontId="16" fillId="4" borderId="6" xfId="0" applyFont="1" applyFill="1" applyBorder="1" applyAlignment="1" applyProtection="1">
      <alignment horizontal="left"/>
      <protection locked="0"/>
    </xf>
    <xf numFmtId="0" fontId="16" fillId="4" borderId="17" xfId="0" applyFont="1" applyFill="1" applyBorder="1" applyAlignment="1" applyProtection="1">
      <alignment horizontal="left"/>
      <protection locked="0"/>
    </xf>
    <xf numFmtId="0" fontId="6" fillId="0" borderId="4" xfId="0" applyFont="1" applyBorder="1" applyAlignment="1">
      <alignment horizontal="left" vertical="top"/>
    </xf>
    <xf numFmtId="0" fontId="9" fillId="5" borderId="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44" fontId="14" fillId="0" borderId="35" xfId="1" applyFont="1" applyFill="1" applyBorder="1" applyAlignment="1" applyProtection="1">
      <alignment horizontal="center" vertical="center"/>
    </xf>
    <xf numFmtId="44" fontId="14" fillId="0" borderId="36" xfId="1" applyFont="1" applyFill="1" applyBorder="1" applyAlignment="1" applyProtection="1">
      <alignment horizontal="center" vertical="center"/>
    </xf>
    <xf numFmtId="44" fontId="14" fillId="0" borderId="37" xfId="1" applyFont="1" applyFill="1" applyBorder="1" applyAlignment="1" applyProtection="1">
      <alignment horizontal="center" vertical="center"/>
    </xf>
    <xf numFmtId="44" fontId="14" fillId="0" borderId="39" xfId="1" applyFont="1" applyFill="1" applyBorder="1" applyAlignment="1" applyProtection="1">
      <alignment horizontal="center" vertical="center"/>
    </xf>
    <xf numFmtId="166" fontId="14" fillId="0" borderId="39" xfId="0" applyNumberFormat="1" applyFont="1" applyBorder="1" applyAlignment="1">
      <alignment horizontal="center" vertical="center"/>
    </xf>
    <xf numFmtId="166" fontId="14" fillId="0" borderId="36" xfId="0" applyNumberFormat="1" applyFont="1" applyBorder="1" applyAlignment="1">
      <alignment horizontal="center" vertical="center"/>
    </xf>
    <xf numFmtId="166" fontId="14" fillId="0" borderId="41" xfId="0" applyNumberFormat="1" applyFont="1" applyBorder="1" applyAlignment="1">
      <alignment horizontal="center" vertical="center"/>
    </xf>
    <xf numFmtId="2" fontId="14" fillId="0" borderId="39" xfId="0" applyNumberFormat="1" applyFont="1" applyBorder="1" applyAlignment="1">
      <alignment horizontal="center" vertical="center"/>
    </xf>
    <xf numFmtId="2" fontId="14" fillId="0" borderId="36" xfId="0" applyNumberFormat="1" applyFont="1" applyBorder="1" applyAlignment="1">
      <alignment horizontal="center" vertical="center"/>
    </xf>
    <xf numFmtId="2" fontId="14" fillId="0" borderId="41" xfId="0" applyNumberFormat="1" applyFont="1" applyBorder="1" applyAlignment="1">
      <alignment horizontal="center" vertical="center"/>
    </xf>
    <xf numFmtId="167" fontId="13" fillId="0" borderId="35" xfId="0" applyNumberFormat="1" applyFont="1" applyBorder="1" applyAlignment="1">
      <alignment horizontal="center" vertical="center"/>
    </xf>
    <xf numFmtId="167" fontId="13" fillId="0" borderId="36" xfId="0" applyNumberFormat="1" applyFont="1" applyBorder="1" applyAlignment="1">
      <alignment horizontal="center" vertical="center"/>
    </xf>
    <xf numFmtId="167" fontId="13" fillId="0" borderId="41" xfId="0" applyNumberFormat="1" applyFont="1" applyBorder="1" applyAlignment="1">
      <alignment horizontal="center" vertical="center"/>
    </xf>
    <xf numFmtId="0" fontId="16" fillId="4" borderId="7" xfId="0" applyFont="1" applyFill="1" applyBorder="1" applyAlignment="1" applyProtection="1">
      <alignment horizontal="left"/>
      <protection locked="0"/>
    </xf>
    <xf numFmtId="0" fontId="6" fillId="0" borderId="3" xfId="0" applyFont="1" applyBorder="1" applyAlignment="1">
      <alignment horizontal="left" vertical="top"/>
    </xf>
    <xf numFmtId="0" fontId="18" fillId="4" borderId="23" xfId="0" applyFont="1" applyFill="1" applyBorder="1" applyAlignment="1" applyProtection="1">
      <alignment horizontal="left"/>
      <protection locked="0"/>
    </xf>
    <xf numFmtId="0" fontId="18" fillId="4" borderId="0" xfId="0" applyFont="1" applyFill="1" applyAlignment="1" applyProtection="1">
      <alignment horizontal="left"/>
      <protection locked="0"/>
    </xf>
    <xf numFmtId="0" fontId="18" fillId="4" borderId="24" xfId="0" applyFont="1" applyFill="1" applyBorder="1" applyAlignment="1" applyProtection="1">
      <alignment horizontal="left"/>
      <protection locked="0"/>
    </xf>
    <xf numFmtId="0" fontId="18" fillId="4" borderId="42" xfId="0" applyFont="1" applyFill="1" applyBorder="1" applyAlignment="1" applyProtection="1">
      <alignment horizontal="left"/>
      <protection locked="0"/>
    </xf>
    <xf numFmtId="0" fontId="18" fillId="4" borderId="6" xfId="0" applyFont="1" applyFill="1" applyBorder="1" applyAlignment="1" applyProtection="1">
      <alignment horizontal="left"/>
      <protection locked="0"/>
    </xf>
    <xf numFmtId="0" fontId="18" fillId="4" borderId="7" xfId="0" applyFont="1" applyFill="1" applyBorder="1" applyAlignment="1" applyProtection="1">
      <alignment horizontal="left"/>
      <protection locked="0"/>
    </xf>
    <xf numFmtId="0" fontId="9" fillId="5" borderId="1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center" vertical="center" wrapText="1"/>
    </xf>
    <xf numFmtId="0" fontId="7" fillId="0" borderId="0" xfId="3" applyFont="1"/>
    <xf numFmtId="0" fontId="16" fillId="4" borderId="23" xfId="0" applyFont="1" applyFill="1" applyBorder="1" applyAlignment="1" applyProtection="1">
      <alignment horizontal="left"/>
      <protection locked="0"/>
    </xf>
    <xf numFmtId="0" fontId="16" fillId="4" borderId="12" xfId="0" applyFont="1" applyFill="1" applyBorder="1" applyAlignment="1" applyProtection="1">
      <alignment horizontal="left"/>
      <protection locked="0"/>
    </xf>
    <xf numFmtId="0" fontId="6" fillId="0" borderId="43" xfId="0" applyFont="1" applyBorder="1" applyAlignment="1">
      <alignment horizontal="left" vertical="top"/>
    </xf>
    <xf numFmtId="164" fontId="14" fillId="0" borderId="39" xfId="0" applyNumberFormat="1" applyFont="1" applyBorder="1" applyAlignment="1">
      <alignment horizontal="center" vertical="center"/>
    </xf>
    <xf numFmtId="164" fontId="14" fillId="0" borderId="36" xfId="0" applyNumberFormat="1" applyFont="1" applyBorder="1" applyAlignment="1">
      <alignment horizontal="center" vertical="center"/>
    </xf>
    <xf numFmtId="164" fontId="14" fillId="0" borderId="41" xfId="0" applyNumberFormat="1" applyFont="1" applyBorder="1" applyAlignment="1">
      <alignment horizontal="center" vertical="center"/>
    </xf>
    <xf numFmtId="167" fontId="13" fillId="0" borderId="3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4">
    <cellStyle name="Comma" xfId="2" builtinId="3"/>
    <cellStyle name="Currency" xfId="1" builtinId="4"/>
    <cellStyle name="Normal" xfId="0" builtinId="0"/>
    <cellStyle name="Normal 3" xfId="3" xr:uid="{2BC10211-F8C4-4CDF-9201-D7F76C0BDD00}"/>
  </cellStyles>
  <dxfs count="11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b/>
        <i val="0"/>
        <color rgb="FF9C0006"/>
      </font>
    </dxf>
    <dxf>
      <font>
        <condense val="0"/>
        <extend val="0"/>
        <color rgb="FF9C0006"/>
      </font>
    </dxf>
    <dxf>
      <font>
        <b/>
        <i val="0"/>
        <color rgb="FF9C0006"/>
      </font>
    </dxf>
  </dxfs>
  <tableStyles count="0" defaultTableStyle="TableStyleMedium9" defaultPivotStyle="PivotStyleLight16"/>
  <colors>
    <mruColors>
      <color rgb="FFDDFFDD"/>
      <color rgb="FFDDFFFF"/>
      <color rgb="FFD0FBF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39690</xdr:colOff>
      <xdr:row>0</xdr:row>
      <xdr:rowOff>7938</xdr:rowOff>
    </xdr:from>
    <xdr:to>
      <xdr:col>7</xdr:col>
      <xdr:colOff>55564</xdr:colOff>
      <xdr:row>5</xdr:row>
      <xdr:rowOff>122238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686EBFD-44D4-4E87-A6AC-31C6194CAE9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204" t="15625" r="16087" b="16088"/>
        <a:stretch/>
      </xdr:blipFill>
      <xdr:spPr>
        <a:xfrm>
          <a:off x="325440" y="7938"/>
          <a:ext cx="928687" cy="9398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168852</xdr:colOff>
          <xdr:row>0</xdr:row>
          <xdr:rowOff>100445</xdr:rowOff>
        </xdr:from>
        <xdr:to>
          <xdr:col>68</xdr:col>
          <xdr:colOff>73602</xdr:colOff>
          <xdr:row>16</xdr:row>
          <xdr:rowOff>865</xdr:rowOff>
        </xdr:to>
        <xdr:pic>
          <xdr:nvPicPr>
            <xdr:cNvPr id="4" name="Picture 3">
              <a:extLst>
                <a:ext uri="{FF2B5EF4-FFF2-40B4-BE49-F238E27FC236}">
                  <a16:creationId xmlns:a16="http://schemas.microsoft.com/office/drawing/2014/main" id="{6EBABE6C-B386-4B17-80A3-63299C2DBF3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Lookup Tables'!$B$2:$E$12" spid="_x0000_s1047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11789352" y="100445"/>
              <a:ext cx="2459182" cy="2446193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35791</xdr:colOff>
          <xdr:row>16</xdr:row>
          <xdr:rowOff>138256</xdr:rowOff>
        </xdr:from>
        <xdr:to>
          <xdr:col>68</xdr:col>
          <xdr:colOff>122382</xdr:colOff>
          <xdr:row>24</xdr:row>
          <xdr:rowOff>252556</xdr:rowOff>
        </xdr:to>
        <xdr:pic>
          <xdr:nvPicPr>
            <xdr:cNvPr id="6" name="Picture 5">
              <a:extLst>
                <a:ext uri="{FF2B5EF4-FFF2-40B4-BE49-F238E27FC236}">
                  <a16:creationId xmlns:a16="http://schemas.microsoft.com/office/drawing/2014/main" id="{8D8966B2-9B08-48C6-87A9-939FB31429B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'Lookup Tables'!$G$2:$J$12" spid="_x0000_s1048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1838132" y="2684029"/>
              <a:ext cx="2459182" cy="24003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4</xdr:row>
      <xdr:rowOff>66675</xdr:rowOff>
    </xdr:from>
    <xdr:to>
      <xdr:col>16</xdr:col>
      <xdr:colOff>142875</xdr:colOff>
      <xdr:row>21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C4C19D4-7A0F-4F84-9A34-45942A3ABBEE}"/>
            </a:ext>
          </a:extLst>
        </xdr:cNvPr>
        <xdr:cNvSpPr txBox="1"/>
      </xdr:nvSpPr>
      <xdr:spPr>
        <a:xfrm>
          <a:off x="1057275" y="828675"/>
          <a:ext cx="8839200" cy="3305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>
            <a:lnSpc>
              <a:spcPct val="107000"/>
            </a:lnSpc>
            <a:spcBef>
              <a:spcPts val="0"/>
            </a:spcBef>
            <a:spcAft>
              <a:spcPts val="0"/>
            </a:spcAft>
          </a:pPr>
          <a:r>
            <a:rPr lang="en-US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8/22/24 Changes Made by John Arambarri</a:t>
          </a:r>
        </a:p>
        <a:p>
          <a:endParaRPr 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Note - there is an issue as Table 405.05-1 doesn't address intervals between tiers (e.g. 50.43 IRI value falls between a $300 and $100 bonus).  R 57 doesn’t have reporting requirements for significant digits. That appears to have been in the spec book for numerous revisions. I erred on the side that favors contractors for that scenario.  Ultimately, the specification needs updating. </a:t>
          </a:r>
        </a:p>
        <a:p>
          <a:pPr marL="0" marR="0">
            <a:lnSpc>
              <a:spcPct val="107000"/>
            </a:lnSpc>
            <a:spcBef>
              <a:spcPts val="0"/>
            </a:spcBef>
            <a:spcAft>
              <a:spcPts val="0"/>
            </a:spcAft>
          </a:pPr>
          <a:endParaRPr lang="en-US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>
            <a:lnSpc>
              <a:spcPct val="107000"/>
            </a:lnSpc>
            <a:spcBef>
              <a:spcPts val="0"/>
            </a:spcBef>
            <a:spcAft>
              <a:spcPts val="0"/>
            </a:spcAft>
          </a:pPr>
          <a:r>
            <a:rPr lang="en-US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</a:p>
        <a:p>
          <a:pPr marL="342900" marR="0" lvl="0" indent="-342900">
            <a:lnSpc>
              <a:spcPct val="106000"/>
            </a:lnSpc>
            <a:spcBef>
              <a:spcPts val="0"/>
            </a:spcBef>
            <a:spcAft>
              <a:spcPts val="0"/>
            </a:spcAft>
            <a:buFont typeface="+mj-lt"/>
            <a:buAutoNum type="arabicPeriod"/>
          </a:pPr>
          <a:r>
            <a:rPr lang="en-US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Updated Tables to match 2024 Specification for 405</a:t>
          </a:r>
        </a:p>
        <a:p>
          <a:pPr marL="342900" marR="0" lvl="0" indent="-342900">
            <a:lnSpc>
              <a:spcPct val="106000"/>
            </a:lnSpc>
            <a:spcBef>
              <a:spcPts val="0"/>
            </a:spcBef>
            <a:spcAft>
              <a:spcPts val="0"/>
            </a:spcAft>
            <a:buFont typeface="+mj-lt"/>
            <a:buAutoNum type="arabicPeriod"/>
          </a:pPr>
          <a:r>
            <a:rPr lang="en-US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Updated Bonus Amount to use VLOOKUP command to retrieve payment, replacing the older lookup formula</a:t>
          </a:r>
        </a:p>
        <a:p>
          <a:pPr marL="342900" marR="0" lvl="0" indent="-342900">
            <a:lnSpc>
              <a:spcPct val="106000"/>
            </a:lnSpc>
            <a:spcBef>
              <a:spcPts val="0"/>
            </a:spcBef>
            <a:spcAft>
              <a:spcPts val="0"/>
            </a:spcAft>
            <a:buFont typeface="+mj-lt"/>
            <a:buAutoNum type="arabicPeriod"/>
          </a:pPr>
          <a:r>
            <a:rPr lang="en-US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Added conditional formatting to IRI index column flagging index of 9.55 or greater requiring corrective action</a:t>
          </a:r>
        </a:p>
        <a:p>
          <a:pPr marL="342900" marR="0" lvl="0" indent="-342900">
            <a:lnSpc>
              <a:spcPct val="106000"/>
            </a:lnSpc>
            <a:spcBef>
              <a:spcPts val="0"/>
            </a:spcBef>
            <a:spcAft>
              <a:spcPts val="0"/>
            </a:spcAft>
            <a:buFont typeface="+mj-lt"/>
            <a:buAutoNum type="arabicPeriod"/>
          </a:pPr>
          <a:r>
            <a:rPr lang="en-US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Fixed issue where high points (y) would apply a $300 deduction and overwrite any bonus or deduct value.  A $500 bonus could become a net -$300 deduct instead a net $200 bonus.  </a:t>
          </a:r>
        </a:p>
        <a:p>
          <a:pPr marL="342900" marR="0" lvl="0" indent="-342900">
            <a:lnSpc>
              <a:spcPct val="106000"/>
            </a:lnSpc>
            <a:spcBef>
              <a:spcPts val="0"/>
            </a:spcBef>
            <a:spcAft>
              <a:spcPts val="0"/>
            </a:spcAft>
            <a:buFont typeface="+mj-lt"/>
            <a:buAutoNum type="arabicPeriod"/>
          </a:pPr>
          <a:r>
            <a:rPr lang="en-US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Updated worksheet to include low points</a:t>
          </a:r>
        </a:p>
        <a:p>
          <a:pPr marL="342900" marR="0" lvl="0" indent="-342900">
            <a:lnSpc>
              <a:spcPct val="106000"/>
            </a:lnSpc>
            <a:spcBef>
              <a:spcPts val="0"/>
            </a:spcBef>
            <a:spcAft>
              <a:spcPts val="0"/>
            </a:spcAft>
            <a:buFont typeface="+mj-lt"/>
            <a:buAutoNum type="arabicPeriod"/>
          </a:pPr>
          <a:r>
            <a:rPr lang="en-US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Worksheet now counts the number of high and low points, multiplies by $500 and reduces the bonus accordingly. </a:t>
          </a:r>
        </a:p>
        <a:p>
          <a:pPr marL="342900" marR="0" lvl="0" indent="-342900">
            <a:lnSpc>
              <a:spcPct val="106000"/>
            </a:lnSpc>
            <a:spcBef>
              <a:spcPts val="0"/>
            </a:spcBef>
            <a:spcAft>
              <a:spcPts val="0"/>
            </a:spcAft>
            <a:buFont typeface="+mj-lt"/>
            <a:buAutoNum type="arabicPeriod"/>
          </a:pPr>
          <a:r>
            <a:rPr lang="en-US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Updated deduct value of low/high points to be $500 instead of $300</a:t>
          </a:r>
        </a:p>
        <a:p>
          <a:pPr marL="342900" marR="0" lvl="0" indent="-342900">
            <a:lnSpc>
              <a:spcPct val="106000"/>
            </a:lnSpc>
            <a:spcBef>
              <a:spcPts val="0"/>
            </a:spcBef>
            <a:spcAft>
              <a:spcPts val="800"/>
            </a:spcAft>
            <a:buFont typeface="+mj-lt"/>
            <a:buAutoNum type="arabicPeriod"/>
          </a:pPr>
          <a:r>
            <a:rPr lang="en-US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Updated cell protection 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B1:FL62"/>
  <sheetViews>
    <sheetView showGridLines="0" tabSelected="1" view="pageBreakPreview" topLeftCell="B1" zoomScale="110" zoomScaleNormal="110" zoomScaleSheetLayoutView="110" workbookViewId="0">
      <selection activeCell="C9" sqref="C9:J10"/>
    </sheetView>
  </sheetViews>
  <sheetFormatPr defaultColWidth="2.85546875" defaultRowHeight="15" customHeight="1" x14ac:dyDescent="0.25"/>
  <cols>
    <col min="1" max="1" width="2.140625" style="5" customWidth="1"/>
    <col min="2" max="2" width="0.28515625" style="5" customWidth="1"/>
    <col min="3" max="21" width="2.7109375" style="5" customWidth="1"/>
    <col min="22" max="23" width="19" style="5" customWidth="1"/>
    <col min="24" max="49" width="2.7109375" style="5" customWidth="1"/>
    <col min="50" max="50" width="0.28515625" style="5" customWidth="1"/>
    <col min="51" max="67" width="2.7109375" style="5" customWidth="1"/>
    <col min="68" max="68" width="2.85546875" style="5" customWidth="1"/>
    <col min="69" max="16384" width="2.85546875" style="5"/>
  </cols>
  <sheetData>
    <row r="1" spans="2:84" ht="11.25" customHeight="1" x14ac:dyDescent="0.2">
      <c r="B1" s="13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Q1" s="14"/>
      <c r="AR1" s="14"/>
      <c r="AS1" s="14"/>
      <c r="AT1" s="14"/>
      <c r="AU1" s="14"/>
      <c r="AV1" s="14"/>
      <c r="AW1" s="15" t="s">
        <v>33</v>
      </c>
      <c r="AX1" s="14"/>
      <c r="AY1" s="14"/>
      <c r="BA1" s="14"/>
      <c r="BC1" s="16"/>
      <c r="BD1" s="16"/>
      <c r="BE1" s="16"/>
      <c r="BF1" s="16"/>
      <c r="BG1" s="16"/>
      <c r="BH1" s="16"/>
      <c r="BI1" s="16"/>
      <c r="BJ1" s="16"/>
      <c r="BK1" s="17"/>
      <c r="BL1" s="17"/>
      <c r="BM1" s="17"/>
      <c r="BN1" s="18"/>
      <c r="BO1" s="19"/>
      <c r="BP1" s="19"/>
      <c r="BQ1" s="19"/>
      <c r="BR1" s="19"/>
      <c r="BS1" s="19"/>
      <c r="BT1" s="19"/>
      <c r="BU1" s="19"/>
      <c r="BV1" s="19"/>
      <c r="BW1" s="19"/>
    </row>
    <row r="2" spans="2:84" ht="20.25" customHeight="1" x14ac:dyDescent="0.2">
      <c r="B2" s="20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1"/>
      <c r="N2" s="21"/>
      <c r="O2" s="21"/>
      <c r="P2" s="21"/>
      <c r="Q2" s="21"/>
      <c r="R2" s="21"/>
      <c r="U2" s="45" t="s">
        <v>25</v>
      </c>
      <c r="V2" s="45"/>
      <c r="W2" s="45"/>
      <c r="X2" s="45"/>
      <c r="Y2" s="45"/>
      <c r="Z2" s="45"/>
      <c r="AA2" s="45"/>
      <c r="AB2" s="45"/>
      <c r="AC2" s="45"/>
      <c r="AD2" s="45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Q2" s="21"/>
      <c r="AR2" s="21"/>
      <c r="AS2" s="21"/>
      <c r="AT2" s="21"/>
      <c r="AU2" s="21"/>
      <c r="AV2" s="21"/>
      <c r="AW2" s="22" t="s">
        <v>32</v>
      </c>
      <c r="AX2" s="21"/>
      <c r="AY2" s="23"/>
      <c r="BA2" s="14"/>
      <c r="BC2" s="24"/>
      <c r="BD2" s="24"/>
      <c r="BE2" s="24"/>
      <c r="BF2" s="24"/>
      <c r="BG2" s="24"/>
      <c r="BH2" s="24"/>
      <c r="BI2" s="24"/>
      <c r="BJ2" s="24"/>
      <c r="BL2" s="17"/>
      <c r="BM2" s="17"/>
      <c r="BN2" s="19"/>
      <c r="BO2" s="19"/>
      <c r="BP2" s="19"/>
      <c r="BQ2" s="19"/>
      <c r="BR2" s="19"/>
      <c r="BS2" s="19"/>
      <c r="BT2" s="19"/>
      <c r="BU2" s="19"/>
      <c r="BV2" s="19"/>
      <c r="BW2" s="19"/>
    </row>
    <row r="3" spans="2:84" ht="11.25" customHeight="1" thickBot="1" x14ac:dyDescent="0.25">
      <c r="B3" s="25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1"/>
      <c r="N3" s="21"/>
      <c r="O3" s="21"/>
      <c r="P3" s="21"/>
      <c r="Q3" s="21"/>
      <c r="R3" s="21"/>
      <c r="U3" s="45"/>
      <c r="V3" s="45"/>
      <c r="W3" s="45"/>
      <c r="X3" s="45"/>
      <c r="Y3" s="45"/>
      <c r="Z3" s="45"/>
      <c r="AA3" s="45"/>
      <c r="AB3" s="45"/>
      <c r="AC3" s="45"/>
      <c r="AD3" s="45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3"/>
      <c r="AZ3" s="23"/>
      <c r="BA3" s="14"/>
      <c r="BB3" s="14"/>
      <c r="BC3" s="14"/>
      <c r="BD3" s="14"/>
      <c r="BE3" s="14"/>
      <c r="BF3" s="14"/>
      <c r="BG3" s="14"/>
      <c r="BH3" s="14"/>
      <c r="BI3" s="14"/>
      <c r="BJ3" s="14"/>
      <c r="BL3" s="26"/>
    </row>
    <row r="4" spans="2:84" ht="11.25" customHeight="1" x14ac:dyDescent="0.2">
      <c r="C4" s="27"/>
      <c r="D4" s="14"/>
      <c r="E4" s="14"/>
      <c r="F4" s="14"/>
      <c r="G4" s="14"/>
      <c r="H4" s="14"/>
      <c r="I4" s="14"/>
      <c r="J4" s="14"/>
      <c r="K4" s="14"/>
      <c r="L4" s="14"/>
      <c r="M4" s="21"/>
      <c r="N4" s="21"/>
      <c r="O4" s="21"/>
      <c r="P4" s="21"/>
      <c r="Q4" s="21"/>
      <c r="R4" s="21"/>
      <c r="U4" s="45"/>
      <c r="V4" s="45"/>
      <c r="W4" s="45"/>
      <c r="X4" s="45"/>
      <c r="Y4" s="45"/>
      <c r="Z4" s="45"/>
      <c r="AA4" s="45"/>
      <c r="AB4" s="45"/>
      <c r="AC4" s="45"/>
      <c r="AD4" s="45"/>
      <c r="AE4" s="21"/>
      <c r="AO4" s="69" t="s">
        <v>9</v>
      </c>
      <c r="AP4" s="70"/>
      <c r="AQ4" s="70"/>
      <c r="AR4" s="70"/>
      <c r="AS4" s="70"/>
      <c r="AT4" s="70"/>
      <c r="AU4" s="70"/>
      <c r="AV4" s="70"/>
      <c r="AW4" s="71"/>
    </row>
    <row r="5" spans="2:84" ht="11.25" customHeight="1" x14ac:dyDescent="0.2">
      <c r="C5" s="14"/>
      <c r="D5" s="14"/>
      <c r="E5" s="14"/>
      <c r="F5" s="14"/>
      <c r="G5" s="14"/>
      <c r="H5" s="14"/>
      <c r="I5" s="14"/>
      <c r="J5" s="14"/>
      <c r="K5" s="14"/>
      <c r="L5" s="14"/>
      <c r="M5" s="21"/>
      <c r="N5" s="21"/>
      <c r="O5" s="21"/>
      <c r="P5" s="21"/>
      <c r="Q5" s="21"/>
      <c r="R5" s="21"/>
      <c r="U5" s="45"/>
      <c r="V5" s="45"/>
      <c r="W5" s="45"/>
      <c r="X5" s="45"/>
      <c r="Y5" s="45"/>
      <c r="Z5" s="45"/>
      <c r="AA5" s="45"/>
      <c r="AB5" s="45"/>
      <c r="AC5" s="45"/>
      <c r="AD5" s="45"/>
      <c r="AE5" s="21"/>
      <c r="AO5" s="72"/>
      <c r="AP5" s="73"/>
      <c r="AQ5" s="73"/>
      <c r="AR5" s="73"/>
      <c r="AS5" s="73"/>
      <c r="AT5" s="73"/>
      <c r="AU5" s="73"/>
      <c r="AV5" s="73"/>
      <c r="AW5" s="74"/>
    </row>
    <row r="6" spans="2:84" ht="16.5" customHeight="1" thickBot="1" x14ac:dyDescent="0.3"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U6" s="14"/>
      <c r="V6" s="14"/>
      <c r="W6" s="14"/>
      <c r="X6" s="14"/>
      <c r="Y6" s="14"/>
      <c r="Z6" s="14"/>
      <c r="AA6" s="14"/>
      <c r="AB6" s="67" t="s">
        <v>19</v>
      </c>
      <c r="AC6" s="67"/>
      <c r="AD6" s="67"/>
      <c r="AE6" s="67"/>
      <c r="AF6" s="78"/>
      <c r="AG6" s="78"/>
      <c r="AH6" s="78"/>
      <c r="AI6" s="68" t="s">
        <v>1</v>
      </c>
      <c r="AJ6" s="68"/>
      <c r="AK6" s="78" t="s">
        <v>39</v>
      </c>
      <c r="AL6" s="78"/>
      <c r="AM6" s="78"/>
      <c r="AO6" s="75"/>
      <c r="AP6" s="76"/>
      <c r="AQ6" s="76"/>
      <c r="AR6" s="76"/>
      <c r="AS6" s="76"/>
      <c r="AT6" s="76"/>
      <c r="AU6" s="76"/>
      <c r="AV6" s="76"/>
      <c r="AW6" s="77"/>
      <c r="BY6"/>
      <c r="BZ6"/>
      <c r="CA6"/>
      <c r="CB6"/>
      <c r="CC6"/>
      <c r="CD6"/>
      <c r="CE6"/>
      <c r="CF6"/>
    </row>
    <row r="7" spans="2:84" s="28" customFormat="1" ht="5.25" customHeight="1" thickBot="1" x14ac:dyDescent="0.3"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BY7"/>
      <c r="BZ7"/>
      <c r="CA7"/>
      <c r="CB7"/>
      <c r="CC7"/>
      <c r="CD7"/>
      <c r="CE7"/>
      <c r="CF7"/>
    </row>
    <row r="8" spans="2:84" ht="11.25" customHeight="1" x14ac:dyDescent="0.25">
      <c r="C8" s="69" t="s">
        <v>17</v>
      </c>
      <c r="D8" s="70"/>
      <c r="E8" s="70"/>
      <c r="F8" s="70"/>
      <c r="G8" s="70"/>
      <c r="H8" s="70"/>
      <c r="I8" s="70"/>
      <c r="J8" s="213"/>
      <c r="K8" s="196" t="s">
        <v>29</v>
      </c>
      <c r="L8" s="70"/>
      <c r="M8" s="70"/>
      <c r="N8" s="70"/>
      <c r="O8" s="70"/>
      <c r="P8" s="70"/>
      <c r="Q8" s="70"/>
      <c r="R8" s="70"/>
      <c r="S8" s="70"/>
      <c r="T8" s="70"/>
      <c r="U8" s="213"/>
      <c r="V8" s="196" t="s">
        <v>2</v>
      </c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213"/>
      <c r="AO8" s="196" t="s">
        <v>30</v>
      </c>
      <c r="AP8" s="70"/>
      <c r="AQ8" s="70"/>
      <c r="AR8" s="70"/>
      <c r="AS8" s="70"/>
      <c r="AT8" s="70"/>
      <c r="AU8" s="70"/>
      <c r="AV8" s="70"/>
      <c r="AW8" s="71"/>
      <c r="BY8"/>
      <c r="BZ8"/>
      <c r="CA8"/>
      <c r="CB8"/>
      <c r="CC8"/>
      <c r="CD8"/>
      <c r="CE8"/>
      <c r="CF8"/>
    </row>
    <row r="9" spans="2:84" s="28" customFormat="1" ht="11.25" customHeight="1" x14ac:dyDescent="0.25">
      <c r="C9" s="214"/>
      <c r="D9" s="215"/>
      <c r="E9" s="215"/>
      <c r="F9" s="215"/>
      <c r="G9" s="215"/>
      <c r="H9" s="215"/>
      <c r="I9" s="215"/>
      <c r="J9" s="216"/>
      <c r="K9" s="156"/>
      <c r="L9" s="157"/>
      <c r="M9" s="157"/>
      <c r="N9" s="157"/>
      <c r="O9" s="157"/>
      <c r="P9" s="157"/>
      <c r="Q9" s="157"/>
      <c r="R9" s="157"/>
      <c r="S9" s="157"/>
      <c r="T9" s="157"/>
      <c r="U9" s="158"/>
      <c r="V9" s="156"/>
      <c r="W9" s="157"/>
      <c r="X9" s="157"/>
      <c r="Y9" s="157"/>
      <c r="Z9" s="157"/>
      <c r="AA9" s="157"/>
      <c r="AB9" s="157"/>
      <c r="AC9" s="157"/>
      <c r="AD9" s="157"/>
      <c r="AE9" s="157"/>
      <c r="AF9" s="157"/>
      <c r="AG9" s="157"/>
      <c r="AH9" s="157"/>
      <c r="AI9" s="157"/>
      <c r="AJ9" s="157"/>
      <c r="AK9" s="157"/>
      <c r="AL9" s="157"/>
      <c r="AM9" s="157"/>
      <c r="AN9" s="158"/>
      <c r="AO9" s="156"/>
      <c r="AP9" s="157"/>
      <c r="AQ9" s="157"/>
      <c r="AR9" s="157"/>
      <c r="AS9" s="157"/>
      <c r="AT9" s="157"/>
      <c r="AU9" s="157"/>
      <c r="AV9" s="157"/>
      <c r="AW9" s="192"/>
      <c r="BY9"/>
      <c r="BZ9"/>
      <c r="CA9"/>
      <c r="CB9"/>
      <c r="CC9"/>
      <c r="CD9"/>
      <c r="CE9"/>
      <c r="CF9"/>
    </row>
    <row r="10" spans="2:84" ht="11.25" customHeight="1" x14ac:dyDescent="0.25">
      <c r="C10" s="217"/>
      <c r="D10" s="218"/>
      <c r="E10" s="218"/>
      <c r="F10" s="218"/>
      <c r="G10" s="218"/>
      <c r="H10" s="218"/>
      <c r="I10" s="218"/>
      <c r="J10" s="219"/>
      <c r="K10" s="193"/>
      <c r="L10" s="194"/>
      <c r="M10" s="194"/>
      <c r="N10" s="194"/>
      <c r="O10" s="194"/>
      <c r="P10" s="194"/>
      <c r="Q10" s="194"/>
      <c r="R10" s="194"/>
      <c r="S10" s="194"/>
      <c r="T10" s="194"/>
      <c r="U10" s="212"/>
      <c r="V10" s="193"/>
      <c r="W10" s="194"/>
      <c r="X10" s="194"/>
      <c r="Y10" s="194"/>
      <c r="Z10" s="194"/>
      <c r="AA10" s="194"/>
      <c r="AB10" s="194"/>
      <c r="AC10" s="194"/>
      <c r="AD10" s="194"/>
      <c r="AE10" s="194"/>
      <c r="AF10" s="194"/>
      <c r="AG10" s="194"/>
      <c r="AH10" s="194"/>
      <c r="AI10" s="194"/>
      <c r="AJ10" s="194"/>
      <c r="AK10" s="194"/>
      <c r="AL10" s="194"/>
      <c r="AM10" s="194"/>
      <c r="AN10" s="212"/>
      <c r="AO10" s="193"/>
      <c r="AP10" s="194"/>
      <c r="AQ10" s="194"/>
      <c r="AR10" s="194"/>
      <c r="AS10" s="194"/>
      <c r="AT10" s="194"/>
      <c r="AU10" s="194"/>
      <c r="AV10" s="194"/>
      <c r="AW10" s="195"/>
      <c r="BY10"/>
      <c r="BZ10"/>
      <c r="CA10"/>
      <c r="CB10"/>
      <c r="CC10"/>
      <c r="CD10"/>
      <c r="CE10"/>
      <c r="CF10"/>
    </row>
    <row r="11" spans="2:84" s="28" customFormat="1" ht="11.25" customHeight="1" x14ac:dyDescent="0.25">
      <c r="C11" s="225" t="s">
        <v>18</v>
      </c>
      <c r="D11" s="180"/>
      <c r="E11" s="180"/>
      <c r="F11" s="180"/>
      <c r="G11" s="180"/>
      <c r="H11" s="180"/>
      <c r="I11" s="185"/>
      <c r="J11" s="179" t="s">
        <v>23</v>
      </c>
      <c r="K11" s="180"/>
      <c r="L11" s="180"/>
      <c r="M11" s="180"/>
      <c r="N11" s="180"/>
      <c r="O11" s="180"/>
      <c r="P11" s="185"/>
      <c r="Q11" s="179" t="s">
        <v>0</v>
      </c>
      <c r="R11" s="180"/>
      <c r="S11" s="180"/>
      <c r="T11" s="180"/>
      <c r="U11" s="180"/>
      <c r="V11" s="180"/>
      <c r="W11" s="185"/>
      <c r="X11" s="179" t="s">
        <v>16</v>
      </c>
      <c r="Y11" s="180"/>
      <c r="Z11" s="185"/>
      <c r="AA11" s="182" t="s">
        <v>31</v>
      </c>
      <c r="AB11" s="183"/>
      <c r="AC11" s="183"/>
      <c r="AD11" s="183"/>
      <c r="AE11" s="183"/>
      <c r="AF11" s="183"/>
      <c r="AG11" s="183"/>
      <c r="AH11" s="183"/>
      <c r="AI11" s="183"/>
      <c r="AJ11" s="183"/>
      <c r="AK11" s="183"/>
      <c r="AL11" s="183"/>
      <c r="AM11" s="183"/>
      <c r="AN11" s="183"/>
      <c r="AO11" s="183"/>
      <c r="AP11" s="184"/>
      <c r="AQ11" s="179" t="s">
        <v>3</v>
      </c>
      <c r="AR11" s="180"/>
      <c r="AS11" s="180"/>
      <c r="AT11" s="180"/>
      <c r="AU11" s="180"/>
      <c r="AV11" s="180"/>
      <c r="AW11" s="181"/>
      <c r="BY11"/>
      <c r="BZ11"/>
      <c r="CA11"/>
      <c r="CB11"/>
      <c r="CC11"/>
      <c r="CD11"/>
      <c r="CE11"/>
      <c r="CF11"/>
    </row>
    <row r="12" spans="2:84" s="28" customFormat="1" ht="11.25" customHeight="1" x14ac:dyDescent="0.25">
      <c r="C12" s="223" t="s">
        <v>39</v>
      </c>
      <c r="D12" s="157"/>
      <c r="E12" s="157"/>
      <c r="F12" s="157"/>
      <c r="G12" s="157"/>
      <c r="H12" s="157"/>
      <c r="I12" s="158"/>
      <c r="J12" s="156" t="s">
        <v>39</v>
      </c>
      <c r="K12" s="157"/>
      <c r="L12" s="157"/>
      <c r="M12" s="157"/>
      <c r="N12" s="157"/>
      <c r="O12" s="157"/>
      <c r="P12" s="158"/>
      <c r="Q12" s="156"/>
      <c r="R12" s="157"/>
      <c r="S12" s="157"/>
      <c r="T12" s="157"/>
      <c r="U12" s="157"/>
      <c r="V12" s="157"/>
      <c r="W12" s="158"/>
      <c r="X12" s="150"/>
      <c r="Y12" s="151"/>
      <c r="Z12" s="152"/>
      <c r="AA12" s="148"/>
      <c r="AB12" s="142"/>
      <c r="AC12" s="142"/>
      <c r="AD12" s="142"/>
      <c r="AE12" s="142"/>
      <c r="AF12" s="142"/>
      <c r="AG12" s="142"/>
      <c r="AH12" s="146" t="s">
        <v>11</v>
      </c>
      <c r="AI12" s="146"/>
      <c r="AJ12" s="142"/>
      <c r="AK12" s="142"/>
      <c r="AL12" s="142"/>
      <c r="AM12" s="142"/>
      <c r="AN12" s="142"/>
      <c r="AO12" s="142"/>
      <c r="AP12" s="143"/>
      <c r="AQ12" s="136"/>
      <c r="AR12" s="137"/>
      <c r="AS12" s="137"/>
      <c r="AT12" s="137"/>
      <c r="AU12" s="137"/>
      <c r="AV12" s="137"/>
      <c r="AW12" s="138"/>
    </row>
    <row r="13" spans="2:84" s="28" customFormat="1" ht="11.25" customHeight="1" thickBot="1" x14ac:dyDescent="0.3">
      <c r="C13" s="224"/>
      <c r="D13" s="160"/>
      <c r="E13" s="160"/>
      <c r="F13" s="160"/>
      <c r="G13" s="160"/>
      <c r="H13" s="160"/>
      <c r="I13" s="161"/>
      <c r="J13" s="159"/>
      <c r="K13" s="160"/>
      <c r="L13" s="160"/>
      <c r="M13" s="160"/>
      <c r="N13" s="160"/>
      <c r="O13" s="160"/>
      <c r="P13" s="161"/>
      <c r="Q13" s="159"/>
      <c r="R13" s="160"/>
      <c r="S13" s="160"/>
      <c r="T13" s="160"/>
      <c r="U13" s="160"/>
      <c r="V13" s="160"/>
      <c r="W13" s="161"/>
      <c r="X13" s="153"/>
      <c r="Y13" s="154"/>
      <c r="Z13" s="155"/>
      <c r="AA13" s="149"/>
      <c r="AB13" s="144"/>
      <c r="AC13" s="144"/>
      <c r="AD13" s="144"/>
      <c r="AE13" s="144"/>
      <c r="AF13" s="144"/>
      <c r="AG13" s="144"/>
      <c r="AH13" s="147"/>
      <c r="AI13" s="147"/>
      <c r="AJ13" s="144"/>
      <c r="AK13" s="144"/>
      <c r="AL13" s="144"/>
      <c r="AM13" s="144"/>
      <c r="AN13" s="144"/>
      <c r="AO13" s="144"/>
      <c r="AP13" s="145"/>
      <c r="AQ13" s="139"/>
      <c r="AR13" s="140"/>
      <c r="AS13" s="140"/>
      <c r="AT13" s="140"/>
      <c r="AU13" s="140"/>
      <c r="AV13" s="140"/>
      <c r="AW13" s="141"/>
      <c r="BW13"/>
      <c r="BX13"/>
      <c r="BY13"/>
      <c r="BZ13"/>
    </row>
    <row r="14" spans="2:84" s="28" customFormat="1" ht="11.25" customHeight="1" thickBot="1" x14ac:dyDescent="0.3">
      <c r="L14"/>
      <c r="M14"/>
      <c r="N14"/>
      <c r="O14"/>
      <c r="P14"/>
      <c r="Q14"/>
      <c r="R14"/>
      <c r="S14"/>
      <c r="T14"/>
      <c r="U14"/>
      <c r="V14"/>
      <c r="W14"/>
      <c r="X14"/>
      <c r="BW14"/>
      <c r="BX14"/>
      <c r="BY14"/>
      <c r="BZ14"/>
    </row>
    <row r="15" spans="2:84" s="28" customFormat="1" ht="15" customHeight="1" x14ac:dyDescent="0.25">
      <c r="C15" s="220" t="s">
        <v>4</v>
      </c>
      <c r="D15" s="162"/>
      <c r="E15" s="162"/>
      <c r="F15" s="162"/>
      <c r="G15" s="197"/>
      <c r="H15" s="162" t="s">
        <v>5</v>
      </c>
      <c r="I15" s="162"/>
      <c r="J15" s="162"/>
      <c r="K15" s="162"/>
      <c r="L15" s="197"/>
      <c r="M15" s="162" t="s">
        <v>6</v>
      </c>
      <c r="N15" s="162"/>
      <c r="O15" s="162"/>
      <c r="P15" s="162"/>
      <c r="Q15" s="197"/>
      <c r="R15" s="132" t="s">
        <v>7</v>
      </c>
      <c r="S15" s="162"/>
      <c r="T15" s="162"/>
      <c r="U15" s="197"/>
      <c r="V15" s="134" t="s">
        <v>34</v>
      </c>
      <c r="W15" s="132" t="s">
        <v>35</v>
      </c>
      <c r="X15" s="132" t="s">
        <v>37</v>
      </c>
      <c r="Y15" s="162"/>
      <c r="Z15" s="162"/>
      <c r="AA15" s="162"/>
      <c r="AB15" s="197"/>
      <c r="AC15" s="132" t="s">
        <v>8</v>
      </c>
      <c r="AD15" s="162"/>
      <c r="AE15" s="162"/>
      <c r="AF15" s="162"/>
      <c r="AG15" s="197"/>
      <c r="AH15" s="166" t="s">
        <v>27</v>
      </c>
      <c r="AI15" s="167"/>
      <c r="AJ15" s="167"/>
      <c r="AK15" s="168"/>
      <c r="AL15" s="166" t="s">
        <v>36</v>
      </c>
      <c r="AM15" s="167"/>
      <c r="AN15" s="167"/>
      <c r="AO15" s="167"/>
      <c r="AP15" s="167"/>
      <c r="AQ15" s="168"/>
      <c r="AR15" s="132" t="s">
        <v>24</v>
      </c>
      <c r="AS15" s="162"/>
      <c r="AT15" s="162"/>
      <c r="AU15" s="162"/>
      <c r="AV15" s="162"/>
      <c r="AW15" s="163"/>
      <c r="BW15"/>
      <c r="BX15"/>
      <c r="BY15"/>
      <c r="BZ15"/>
    </row>
    <row r="16" spans="2:84" s="28" customFormat="1" ht="15.75" thickBot="1" x14ac:dyDescent="0.3">
      <c r="C16" s="221"/>
      <c r="D16" s="164"/>
      <c r="E16" s="164"/>
      <c r="F16" s="164"/>
      <c r="G16" s="198"/>
      <c r="H16" s="164"/>
      <c r="I16" s="164"/>
      <c r="J16" s="164"/>
      <c r="K16" s="164"/>
      <c r="L16" s="198"/>
      <c r="M16" s="164"/>
      <c r="N16" s="164"/>
      <c r="O16" s="164"/>
      <c r="P16" s="164"/>
      <c r="Q16" s="198"/>
      <c r="R16" s="133"/>
      <c r="S16" s="164"/>
      <c r="T16" s="164"/>
      <c r="U16" s="198"/>
      <c r="V16" s="135"/>
      <c r="W16" s="133"/>
      <c r="X16" s="133"/>
      <c r="Y16" s="164"/>
      <c r="Z16" s="164"/>
      <c r="AA16" s="164"/>
      <c r="AB16" s="198"/>
      <c r="AC16" s="133"/>
      <c r="AD16" s="164"/>
      <c r="AE16" s="164"/>
      <c r="AF16" s="164"/>
      <c r="AG16" s="198"/>
      <c r="AH16" s="169"/>
      <c r="AI16" s="170"/>
      <c r="AJ16" s="170"/>
      <c r="AK16" s="171"/>
      <c r="AL16" s="169"/>
      <c r="AM16" s="170"/>
      <c r="AN16" s="170"/>
      <c r="AO16" s="170"/>
      <c r="AP16" s="170"/>
      <c r="AQ16" s="171"/>
      <c r="AR16" s="133"/>
      <c r="AS16" s="164"/>
      <c r="AT16" s="164"/>
      <c r="AU16" s="164"/>
      <c r="AV16" s="164"/>
      <c r="AW16" s="165"/>
      <c r="BW16"/>
      <c r="BX16"/>
      <c r="BY16"/>
      <c r="BZ16"/>
    </row>
    <row r="17" spans="3:78" s="28" customFormat="1" ht="22.5" customHeight="1" x14ac:dyDescent="0.25">
      <c r="C17" s="209" t="str">
        <f>IF(AA12="","",AA12)</f>
        <v/>
      </c>
      <c r="D17" s="210"/>
      <c r="E17" s="210"/>
      <c r="F17" s="210"/>
      <c r="G17" s="211"/>
      <c r="H17" s="229" t="str">
        <f>IF(OR(AJ12="",C17=""),"",IF(AA12&lt;AJ12,IF(C17+528&lt;AJ12,C17+528,AJ12),IF(C17-528&gt;AJ12,C17-528,AJ12)))</f>
        <v/>
      </c>
      <c r="I17" s="210"/>
      <c r="J17" s="210"/>
      <c r="K17" s="210"/>
      <c r="L17" s="211"/>
      <c r="M17" s="226" t="str">
        <f t="shared" ref="M17:M37" si="0">IF(OR(C17="",H17=""),"",ABS(H17-C17))</f>
        <v/>
      </c>
      <c r="N17" s="227"/>
      <c r="O17" s="227"/>
      <c r="P17" s="227"/>
      <c r="Q17" s="228"/>
      <c r="R17" s="189" t="s">
        <v>38</v>
      </c>
      <c r="S17" s="190"/>
      <c r="T17" s="190"/>
      <c r="U17" s="191"/>
      <c r="V17" s="11"/>
      <c r="W17" s="11"/>
      <c r="X17" s="206" t="str">
        <f t="shared" ref="X17:X37" si="1">IF(OR(V17="",W17=""),"",IF(W17="",V17,(V17+W17)/2))</f>
        <v/>
      </c>
      <c r="Y17" s="207"/>
      <c r="Z17" s="207"/>
      <c r="AA17" s="207"/>
      <c r="AB17" s="208"/>
      <c r="AC17" s="203" t="str">
        <f t="shared" ref="AC17:AC37" si="2">IF(X17="","",(X17*0.1))</f>
        <v/>
      </c>
      <c r="AD17" s="204"/>
      <c r="AE17" s="204"/>
      <c r="AF17" s="204"/>
      <c r="AG17" s="205"/>
      <c r="AH17" s="189"/>
      <c r="AI17" s="190"/>
      <c r="AJ17" s="190"/>
      <c r="AK17" s="191"/>
      <c r="AL17" s="202" t="str">
        <f>IF(OR(AH17="",$X$12=""),"",MAX(-3000,AH17*'Lookup Tables'!$C$12))</f>
        <v/>
      </c>
      <c r="AM17" s="200"/>
      <c r="AN17" s="200"/>
      <c r="AO17" s="200"/>
      <c r="AP17" s="200"/>
      <c r="AQ17" s="201"/>
      <c r="AR17" s="199" t="str">
        <f>IF(OR($X$12="",AC17="",V17=""),"",IF($X$12=1,VLOOKUP(AC17,'Lookup Tables'!$B$4:$C$11,2,TRUE)*IF(M17=528,1,(M17/528)),VLOOKUP(AC17,'Lookup Tables'!$G$4:$H$10,2,TRUE)*IF(M17=528,1,(M17/528))))</f>
        <v/>
      </c>
      <c r="AS17" s="200"/>
      <c r="AT17" s="200"/>
      <c r="AU17" s="200"/>
      <c r="AV17" s="200"/>
      <c r="AW17" s="201"/>
      <c r="BL17" s="30"/>
      <c r="BM17" s="30"/>
      <c r="BN17" s="30"/>
      <c r="BO17" s="30"/>
      <c r="BP17" s="30"/>
      <c r="BQ17" s="30"/>
      <c r="BW17"/>
      <c r="BX17"/>
      <c r="BY17"/>
      <c r="BZ17"/>
    </row>
    <row r="18" spans="3:78" s="28" customFormat="1" ht="22.5" customHeight="1" x14ac:dyDescent="0.25">
      <c r="C18" s="118" t="str">
        <f t="shared" ref="C18:C37" si="3">IF($AA$12&lt;$AJ$12,IF(OR(H17="",H17&gt;=$AJ$12),"",H17),IF(OR(H17="",H17&lt;=$AJ$12),"",H17))</f>
        <v/>
      </c>
      <c r="D18" s="119"/>
      <c r="E18" s="119"/>
      <c r="F18" s="119"/>
      <c r="G18" s="120"/>
      <c r="H18" s="121" t="str">
        <f t="shared" ref="H18:H37" si="4">IF(OR($AJ$12="",C18=""),"",IF($AA$12&lt;$AJ$12,IF(C18+528&lt;$AJ$12,C18+528,$AJ$12),IF(C18-528&gt;$AJ$12,C18-528,$AJ$12)))</f>
        <v/>
      </c>
      <c r="I18" s="119"/>
      <c r="J18" s="119"/>
      <c r="K18" s="119"/>
      <c r="L18" s="120"/>
      <c r="M18" s="122" t="str">
        <f t="shared" si="0"/>
        <v/>
      </c>
      <c r="N18" s="123"/>
      <c r="O18" s="123"/>
      <c r="P18" s="123"/>
      <c r="Q18" s="124"/>
      <c r="R18" s="186" t="s">
        <v>26</v>
      </c>
      <c r="S18" s="187"/>
      <c r="T18" s="187"/>
      <c r="U18" s="188"/>
      <c r="V18" s="12"/>
      <c r="W18" s="12"/>
      <c r="X18" s="99" t="str">
        <f t="shared" si="1"/>
        <v/>
      </c>
      <c r="Y18" s="100"/>
      <c r="Z18" s="100"/>
      <c r="AA18" s="100"/>
      <c r="AB18" s="101"/>
      <c r="AC18" s="89" t="str">
        <f t="shared" si="2"/>
        <v/>
      </c>
      <c r="AD18" s="90"/>
      <c r="AE18" s="90"/>
      <c r="AF18" s="90"/>
      <c r="AG18" s="91"/>
      <c r="AH18" s="92"/>
      <c r="AI18" s="93"/>
      <c r="AJ18" s="93"/>
      <c r="AK18" s="94"/>
      <c r="AL18" s="95" t="str">
        <f>IF(OR(AH18="",$X$12=""),"",MAX(-3000,AH18*'Lookup Tables'!$C$12))</f>
        <v/>
      </c>
      <c r="AM18" s="96"/>
      <c r="AN18" s="96"/>
      <c r="AO18" s="96"/>
      <c r="AP18" s="96"/>
      <c r="AQ18" s="97"/>
      <c r="AR18" s="98" t="str">
        <f>IF(OR($X$12="",AC18="",V18=""),"",IF($X$12=1,VLOOKUP(AC18,'Lookup Tables'!$B$4:$C$11,2,TRUE)*IF(M18=528,1,(M18/528)),VLOOKUP(AC18,'Lookup Tables'!$G$4:$H$10,2,TRUE)*IF(M18=528,1,(M18/528))))</f>
        <v/>
      </c>
      <c r="AS18" s="96"/>
      <c r="AT18" s="96"/>
      <c r="AU18" s="96"/>
      <c r="AV18" s="96"/>
      <c r="AW18" s="97"/>
      <c r="BW18"/>
      <c r="BX18"/>
      <c r="BY18"/>
      <c r="BZ18"/>
    </row>
    <row r="19" spans="3:78" s="28" customFormat="1" ht="22.5" customHeight="1" x14ac:dyDescent="0.25">
      <c r="C19" s="118" t="str">
        <f t="shared" si="3"/>
        <v/>
      </c>
      <c r="D19" s="119"/>
      <c r="E19" s="119"/>
      <c r="F19" s="119"/>
      <c r="G19" s="120"/>
      <c r="H19" s="121" t="str">
        <f t="shared" si="4"/>
        <v/>
      </c>
      <c r="I19" s="119"/>
      <c r="J19" s="119"/>
      <c r="K19" s="119"/>
      <c r="L19" s="120"/>
      <c r="M19" s="122" t="str">
        <f t="shared" si="0"/>
        <v/>
      </c>
      <c r="N19" s="123"/>
      <c r="O19" s="123"/>
      <c r="P19" s="123"/>
      <c r="Q19" s="124"/>
      <c r="R19" s="42"/>
      <c r="S19" s="43"/>
      <c r="T19" s="43"/>
      <c r="U19" s="44"/>
      <c r="V19" s="12"/>
      <c r="W19" s="12"/>
      <c r="X19" s="99" t="str">
        <f t="shared" si="1"/>
        <v/>
      </c>
      <c r="Y19" s="100"/>
      <c r="Z19" s="100"/>
      <c r="AA19" s="100"/>
      <c r="AB19" s="101"/>
      <c r="AC19" s="89" t="str">
        <f t="shared" si="2"/>
        <v/>
      </c>
      <c r="AD19" s="90"/>
      <c r="AE19" s="90"/>
      <c r="AF19" s="90"/>
      <c r="AG19" s="91"/>
      <c r="AH19" s="172"/>
      <c r="AI19" s="173"/>
      <c r="AJ19" s="173"/>
      <c r="AK19" s="174"/>
      <c r="AL19" s="175" t="str">
        <f>IF(OR(AH19="",$X$12=""),"",MAX(-3000,AH19*'Lookup Tables'!$C$12))</f>
        <v/>
      </c>
      <c r="AM19" s="176"/>
      <c r="AN19" s="176"/>
      <c r="AO19" s="176"/>
      <c r="AP19" s="176"/>
      <c r="AQ19" s="177"/>
      <c r="AR19" s="178" t="str">
        <f>IF(OR($X$12="",AC19="",V19=""),"",IF($X$12=1,VLOOKUP(AC19,'Lookup Tables'!$B$4:$C$11,2,TRUE)*IF(M19=528,1,(M19/528)),VLOOKUP(AC19,'Lookup Tables'!$G$4:$H$10,2,TRUE)*IF(M19=528,1,(M19/528))))</f>
        <v/>
      </c>
      <c r="AS19" s="176"/>
      <c r="AT19" s="176"/>
      <c r="AU19" s="176"/>
      <c r="AV19" s="176"/>
      <c r="AW19" s="177"/>
      <c r="BW19"/>
      <c r="BX19"/>
      <c r="BY19"/>
      <c r="BZ19"/>
    </row>
    <row r="20" spans="3:78" s="28" customFormat="1" ht="22.5" customHeight="1" x14ac:dyDescent="0.25">
      <c r="C20" s="118" t="str">
        <f t="shared" si="3"/>
        <v/>
      </c>
      <c r="D20" s="119"/>
      <c r="E20" s="119"/>
      <c r="F20" s="119"/>
      <c r="G20" s="120"/>
      <c r="H20" s="121" t="str">
        <f t="shared" si="4"/>
        <v/>
      </c>
      <c r="I20" s="119"/>
      <c r="J20" s="119"/>
      <c r="K20" s="119"/>
      <c r="L20" s="120"/>
      <c r="M20" s="122" t="str">
        <f t="shared" si="0"/>
        <v/>
      </c>
      <c r="N20" s="123"/>
      <c r="O20" s="123"/>
      <c r="P20" s="123"/>
      <c r="Q20" s="124"/>
      <c r="R20" s="42"/>
      <c r="S20" s="43"/>
      <c r="T20" s="43"/>
      <c r="U20" s="44"/>
      <c r="V20" s="12"/>
      <c r="W20" s="12"/>
      <c r="X20" s="99" t="str">
        <f t="shared" si="1"/>
        <v/>
      </c>
      <c r="Y20" s="100"/>
      <c r="Z20" s="100"/>
      <c r="AA20" s="100"/>
      <c r="AB20" s="101"/>
      <c r="AC20" s="89" t="str">
        <f t="shared" si="2"/>
        <v/>
      </c>
      <c r="AD20" s="90"/>
      <c r="AE20" s="90"/>
      <c r="AF20" s="90"/>
      <c r="AG20" s="91"/>
      <c r="AH20" s="92"/>
      <c r="AI20" s="93"/>
      <c r="AJ20" s="93"/>
      <c r="AK20" s="94"/>
      <c r="AL20" s="95" t="str">
        <f>IF(OR(AH20="",$X$12=""),"",MAX(-3000,AH20*'Lookup Tables'!$C$12))</f>
        <v/>
      </c>
      <c r="AM20" s="96"/>
      <c r="AN20" s="96"/>
      <c r="AO20" s="96"/>
      <c r="AP20" s="96"/>
      <c r="AQ20" s="97"/>
      <c r="AR20" s="98" t="str">
        <f>IF(OR($X$12="",AC20="",V20=""),"",IF($X$12=1,VLOOKUP(AC20,'Lookup Tables'!$B$4:$C$11,2,TRUE)*IF(M20=528,1,(M20/528)),VLOOKUP(AC20,'Lookup Tables'!$G$4:$H$10,2,TRUE)*IF(M20=528,1,(M20/528))))</f>
        <v/>
      </c>
      <c r="AS20" s="96"/>
      <c r="AT20" s="96"/>
      <c r="AU20" s="96"/>
      <c r="AV20" s="96"/>
      <c r="AW20" s="97"/>
      <c r="BW20"/>
      <c r="BX20"/>
      <c r="BY20"/>
      <c r="BZ20"/>
    </row>
    <row r="21" spans="3:78" s="28" customFormat="1" ht="22.5" customHeight="1" x14ac:dyDescent="0.25">
      <c r="C21" s="118" t="str">
        <f t="shared" si="3"/>
        <v/>
      </c>
      <c r="D21" s="119"/>
      <c r="E21" s="119"/>
      <c r="F21" s="119"/>
      <c r="G21" s="120"/>
      <c r="H21" s="121" t="str">
        <f t="shared" si="4"/>
        <v/>
      </c>
      <c r="I21" s="119"/>
      <c r="J21" s="119"/>
      <c r="K21" s="119"/>
      <c r="L21" s="120"/>
      <c r="M21" s="122" t="str">
        <f t="shared" si="0"/>
        <v/>
      </c>
      <c r="N21" s="123"/>
      <c r="O21" s="123"/>
      <c r="P21" s="123"/>
      <c r="Q21" s="124"/>
      <c r="R21" s="42"/>
      <c r="S21" s="43"/>
      <c r="T21" s="43"/>
      <c r="U21" s="44"/>
      <c r="V21" s="12"/>
      <c r="W21" s="12"/>
      <c r="X21" s="99" t="str">
        <f t="shared" si="1"/>
        <v/>
      </c>
      <c r="Y21" s="100"/>
      <c r="Z21" s="100"/>
      <c r="AA21" s="100"/>
      <c r="AB21" s="101"/>
      <c r="AC21" s="89" t="str">
        <f t="shared" si="2"/>
        <v/>
      </c>
      <c r="AD21" s="90"/>
      <c r="AE21" s="90"/>
      <c r="AF21" s="90"/>
      <c r="AG21" s="91"/>
      <c r="AH21" s="92"/>
      <c r="AI21" s="93"/>
      <c r="AJ21" s="93"/>
      <c r="AK21" s="94"/>
      <c r="AL21" s="95" t="str">
        <f>IF(OR(AH21="",$X$12=""),"",MAX(-3000,AH21*'Lookup Tables'!$C$12))</f>
        <v/>
      </c>
      <c r="AM21" s="96"/>
      <c r="AN21" s="96"/>
      <c r="AO21" s="96"/>
      <c r="AP21" s="96"/>
      <c r="AQ21" s="97"/>
      <c r="AR21" s="98" t="str">
        <f>IF(OR($X$12="",AC21="",V21=""),"",IF($X$12=1,VLOOKUP(AC21,'Lookup Tables'!$B$4:$C$11,2,TRUE)*IF(M21=528,1,(M21/528)),VLOOKUP(AC21,'Lookup Tables'!$G$4:$H$10,2,TRUE)*IF(M21=528,1,(M21/528))))</f>
        <v/>
      </c>
      <c r="AS21" s="96"/>
      <c r="AT21" s="96"/>
      <c r="AU21" s="96"/>
      <c r="AV21" s="96"/>
      <c r="AW21" s="97"/>
      <c r="BW21"/>
      <c r="BX21"/>
      <c r="BY21"/>
      <c r="BZ21"/>
    </row>
    <row r="22" spans="3:78" s="28" customFormat="1" ht="22.5" customHeight="1" x14ac:dyDescent="0.25">
      <c r="C22" s="118" t="str">
        <f t="shared" si="3"/>
        <v/>
      </c>
      <c r="D22" s="119"/>
      <c r="E22" s="119"/>
      <c r="F22" s="119"/>
      <c r="G22" s="120"/>
      <c r="H22" s="121" t="str">
        <f t="shared" si="4"/>
        <v/>
      </c>
      <c r="I22" s="119"/>
      <c r="J22" s="119"/>
      <c r="K22" s="119"/>
      <c r="L22" s="120"/>
      <c r="M22" s="122" t="str">
        <f t="shared" si="0"/>
        <v/>
      </c>
      <c r="N22" s="123"/>
      <c r="O22" s="123"/>
      <c r="P22" s="123"/>
      <c r="Q22" s="124"/>
      <c r="R22" s="42"/>
      <c r="S22" s="43"/>
      <c r="T22" s="43"/>
      <c r="U22" s="44"/>
      <c r="V22" s="12"/>
      <c r="W22" s="12"/>
      <c r="X22" s="99" t="str">
        <f t="shared" si="1"/>
        <v/>
      </c>
      <c r="Y22" s="100"/>
      <c r="Z22" s="100"/>
      <c r="AA22" s="100"/>
      <c r="AB22" s="101"/>
      <c r="AC22" s="89" t="str">
        <f t="shared" si="2"/>
        <v/>
      </c>
      <c r="AD22" s="90"/>
      <c r="AE22" s="90"/>
      <c r="AF22" s="90"/>
      <c r="AG22" s="91"/>
      <c r="AH22" s="92"/>
      <c r="AI22" s="93"/>
      <c r="AJ22" s="93"/>
      <c r="AK22" s="94"/>
      <c r="AL22" s="95" t="str">
        <f>IF(OR(AH22="",$X$12=""),"",MAX(-3000,AH22*'Lookup Tables'!$C$12))</f>
        <v/>
      </c>
      <c r="AM22" s="96"/>
      <c r="AN22" s="96"/>
      <c r="AO22" s="96"/>
      <c r="AP22" s="96"/>
      <c r="AQ22" s="97"/>
      <c r="AR22" s="98" t="str">
        <f>IF(OR($X$12="",AC22="",V22=""),"",IF($X$12=1,VLOOKUP(AC22,'Lookup Tables'!$B$4:$C$11,2,TRUE)*IF(M22=528,1,(M22/528)),VLOOKUP(AC22,'Lookup Tables'!$G$4:$H$10,2,TRUE)*IF(M22=528,1,(M22/528))))</f>
        <v/>
      </c>
      <c r="AS22" s="96"/>
      <c r="AT22" s="96"/>
      <c r="AU22" s="96"/>
      <c r="AV22" s="96"/>
      <c r="AW22" s="97"/>
      <c r="BW22"/>
      <c r="BX22"/>
      <c r="BY22"/>
      <c r="BZ22"/>
    </row>
    <row r="23" spans="3:78" s="28" customFormat="1" ht="22.5" customHeight="1" x14ac:dyDescent="0.25">
      <c r="C23" s="118" t="str">
        <f t="shared" si="3"/>
        <v/>
      </c>
      <c r="D23" s="119"/>
      <c r="E23" s="119"/>
      <c r="F23" s="119"/>
      <c r="G23" s="120"/>
      <c r="H23" s="121" t="str">
        <f t="shared" si="4"/>
        <v/>
      </c>
      <c r="I23" s="119"/>
      <c r="J23" s="119"/>
      <c r="K23" s="119"/>
      <c r="L23" s="120"/>
      <c r="M23" s="122" t="str">
        <f t="shared" si="0"/>
        <v/>
      </c>
      <c r="N23" s="123"/>
      <c r="O23" s="123"/>
      <c r="P23" s="123"/>
      <c r="Q23" s="124"/>
      <c r="R23" s="42"/>
      <c r="S23" s="43"/>
      <c r="T23" s="43"/>
      <c r="U23" s="44"/>
      <c r="V23" s="12"/>
      <c r="W23" s="12"/>
      <c r="X23" s="99" t="str">
        <f t="shared" si="1"/>
        <v/>
      </c>
      <c r="Y23" s="100"/>
      <c r="Z23" s="100"/>
      <c r="AA23" s="100"/>
      <c r="AB23" s="101"/>
      <c r="AC23" s="89" t="str">
        <f t="shared" si="2"/>
        <v/>
      </c>
      <c r="AD23" s="90"/>
      <c r="AE23" s="90"/>
      <c r="AF23" s="90"/>
      <c r="AG23" s="91"/>
      <c r="AH23" s="92"/>
      <c r="AI23" s="93"/>
      <c r="AJ23" s="93"/>
      <c r="AK23" s="94"/>
      <c r="AL23" s="95" t="str">
        <f>IF(OR(AH23="",$X$12=""),"",MAX(-3000,AH23*'Lookup Tables'!$C$12))</f>
        <v/>
      </c>
      <c r="AM23" s="96"/>
      <c r="AN23" s="96"/>
      <c r="AO23" s="96"/>
      <c r="AP23" s="96"/>
      <c r="AQ23" s="97"/>
      <c r="AR23" s="98" t="str">
        <f>IF(OR($X$12="",AC23="",V23=""),"",IF($X$12=1,VLOOKUP(AC23,'Lookup Tables'!$B$4:$C$11,2,TRUE)*IF(M23=528,1,(M23/528)),VLOOKUP(AC23,'Lookup Tables'!$G$4:$H$10,2,TRUE)*IF(M23=528,1,(M23/528))))</f>
        <v/>
      </c>
      <c r="AS23" s="96"/>
      <c r="AT23" s="96"/>
      <c r="AU23" s="96"/>
      <c r="AV23" s="96"/>
      <c r="AW23" s="97"/>
      <c r="BW23"/>
      <c r="BX23"/>
      <c r="BY23"/>
      <c r="BZ23"/>
    </row>
    <row r="24" spans="3:78" s="28" customFormat="1" ht="22.5" customHeight="1" x14ac:dyDescent="0.25">
      <c r="C24" s="118" t="str">
        <f t="shared" si="3"/>
        <v/>
      </c>
      <c r="D24" s="119"/>
      <c r="E24" s="119"/>
      <c r="F24" s="119"/>
      <c r="G24" s="120"/>
      <c r="H24" s="121" t="str">
        <f t="shared" si="4"/>
        <v/>
      </c>
      <c r="I24" s="119"/>
      <c r="J24" s="119"/>
      <c r="K24" s="119"/>
      <c r="L24" s="120"/>
      <c r="M24" s="122" t="str">
        <f t="shared" si="0"/>
        <v/>
      </c>
      <c r="N24" s="123"/>
      <c r="O24" s="123"/>
      <c r="P24" s="123"/>
      <c r="Q24" s="124"/>
      <c r="R24" s="42"/>
      <c r="S24" s="43"/>
      <c r="T24" s="43"/>
      <c r="U24" s="44"/>
      <c r="V24" s="12"/>
      <c r="W24" s="12"/>
      <c r="X24" s="99" t="str">
        <f t="shared" si="1"/>
        <v/>
      </c>
      <c r="Y24" s="100"/>
      <c r="Z24" s="100"/>
      <c r="AA24" s="100"/>
      <c r="AB24" s="101"/>
      <c r="AC24" s="89" t="str">
        <f t="shared" si="2"/>
        <v/>
      </c>
      <c r="AD24" s="90"/>
      <c r="AE24" s="90"/>
      <c r="AF24" s="90"/>
      <c r="AG24" s="91"/>
      <c r="AH24" s="92"/>
      <c r="AI24" s="93"/>
      <c r="AJ24" s="93"/>
      <c r="AK24" s="94"/>
      <c r="AL24" s="95" t="str">
        <f>IF(OR(AH24="",$X$12=""),"",MAX(-3000,AH24*'Lookup Tables'!$C$12))</f>
        <v/>
      </c>
      <c r="AM24" s="96"/>
      <c r="AN24" s="96"/>
      <c r="AO24" s="96"/>
      <c r="AP24" s="96"/>
      <c r="AQ24" s="97"/>
      <c r="AR24" s="98" t="str">
        <f>IF(OR($X$12="",AC24="",V24=""),"",IF($X$12=1,VLOOKUP(AC24,'Lookup Tables'!$B$4:$C$11,2,TRUE)*IF(M24=528,1,(M24/528)),VLOOKUP(AC24,'Lookup Tables'!$G$4:$H$10,2,TRUE)*IF(M24=528,1,(M24/528))))</f>
        <v/>
      </c>
      <c r="AS24" s="96"/>
      <c r="AT24" s="96"/>
      <c r="AU24" s="96"/>
      <c r="AV24" s="96"/>
      <c r="AW24" s="97"/>
      <c r="BW24"/>
      <c r="BX24"/>
      <c r="BY24"/>
      <c r="BZ24"/>
    </row>
    <row r="25" spans="3:78" s="28" customFormat="1" ht="22.5" customHeight="1" x14ac:dyDescent="0.25">
      <c r="C25" s="118" t="str">
        <f t="shared" si="3"/>
        <v/>
      </c>
      <c r="D25" s="119"/>
      <c r="E25" s="119"/>
      <c r="F25" s="119"/>
      <c r="G25" s="120"/>
      <c r="H25" s="121" t="str">
        <f t="shared" si="4"/>
        <v/>
      </c>
      <c r="I25" s="119"/>
      <c r="J25" s="119"/>
      <c r="K25" s="119"/>
      <c r="L25" s="120"/>
      <c r="M25" s="122" t="str">
        <f t="shared" si="0"/>
        <v/>
      </c>
      <c r="N25" s="123"/>
      <c r="O25" s="123"/>
      <c r="P25" s="123"/>
      <c r="Q25" s="124"/>
      <c r="R25" s="42"/>
      <c r="S25" s="43"/>
      <c r="T25" s="43"/>
      <c r="U25" s="44"/>
      <c r="V25" s="12"/>
      <c r="W25" s="12"/>
      <c r="X25" s="99" t="str">
        <f t="shared" si="1"/>
        <v/>
      </c>
      <c r="Y25" s="100"/>
      <c r="Z25" s="100"/>
      <c r="AA25" s="100"/>
      <c r="AB25" s="101"/>
      <c r="AC25" s="89" t="str">
        <f t="shared" si="2"/>
        <v/>
      </c>
      <c r="AD25" s="90"/>
      <c r="AE25" s="90"/>
      <c r="AF25" s="90"/>
      <c r="AG25" s="91"/>
      <c r="AH25" s="92"/>
      <c r="AI25" s="93"/>
      <c r="AJ25" s="93"/>
      <c r="AK25" s="94"/>
      <c r="AL25" s="95" t="str">
        <f>IF(OR(AH25="",$X$12=""),"",MAX(-3000,AH25*'Lookup Tables'!$C$12))</f>
        <v/>
      </c>
      <c r="AM25" s="96"/>
      <c r="AN25" s="96"/>
      <c r="AO25" s="96"/>
      <c r="AP25" s="96"/>
      <c r="AQ25" s="97"/>
      <c r="AR25" s="98" t="str">
        <f>IF(OR($X$12="",AC25="",V25=""),"",IF($X$12=1,VLOOKUP(AC25,'Lookup Tables'!$B$4:$C$11,2,TRUE)*IF(M25=528,1,(M25/528)),VLOOKUP(AC25,'Lookup Tables'!$G$4:$H$10,2,TRUE)*IF(M25=528,1,(M25/528))))</f>
        <v/>
      </c>
      <c r="AS25" s="96"/>
      <c r="AT25" s="96"/>
      <c r="AU25" s="96"/>
      <c r="AV25" s="96"/>
      <c r="AW25" s="97"/>
      <c r="BW25"/>
      <c r="BX25"/>
      <c r="BY25"/>
      <c r="BZ25"/>
    </row>
    <row r="26" spans="3:78" s="28" customFormat="1" ht="22.5" customHeight="1" x14ac:dyDescent="0.25">
      <c r="C26" s="118" t="str">
        <f t="shared" si="3"/>
        <v/>
      </c>
      <c r="D26" s="119"/>
      <c r="E26" s="119"/>
      <c r="F26" s="119"/>
      <c r="G26" s="120"/>
      <c r="H26" s="121" t="str">
        <f t="shared" si="4"/>
        <v/>
      </c>
      <c r="I26" s="119"/>
      <c r="J26" s="119"/>
      <c r="K26" s="119"/>
      <c r="L26" s="120"/>
      <c r="M26" s="122" t="str">
        <f t="shared" si="0"/>
        <v/>
      </c>
      <c r="N26" s="123"/>
      <c r="O26" s="123"/>
      <c r="P26" s="123"/>
      <c r="Q26" s="124"/>
      <c r="R26" s="42"/>
      <c r="S26" s="43"/>
      <c r="T26" s="43"/>
      <c r="U26" s="44"/>
      <c r="V26" s="12"/>
      <c r="W26" s="12"/>
      <c r="X26" s="99" t="str">
        <f t="shared" si="1"/>
        <v/>
      </c>
      <c r="Y26" s="100"/>
      <c r="Z26" s="100"/>
      <c r="AA26" s="100"/>
      <c r="AB26" s="101"/>
      <c r="AC26" s="89" t="str">
        <f t="shared" si="2"/>
        <v/>
      </c>
      <c r="AD26" s="90"/>
      <c r="AE26" s="90"/>
      <c r="AF26" s="90"/>
      <c r="AG26" s="91"/>
      <c r="AH26" s="92"/>
      <c r="AI26" s="93"/>
      <c r="AJ26" s="93"/>
      <c r="AK26" s="94"/>
      <c r="AL26" s="95" t="str">
        <f>IF(OR(AH26="",$X$12=""),"",MAX(-3000,AH26*'Lookup Tables'!$C$12))</f>
        <v/>
      </c>
      <c r="AM26" s="96"/>
      <c r="AN26" s="96"/>
      <c r="AO26" s="96"/>
      <c r="AP26" s="96"/>
      <c r="AQ26" s="97"/>
      <c r="AR26" s="98" t="str">
        <f>IF(OR($X$12="",AC26="",V26=""),"",IF($X$12=1,VLOOKUP(AC26,'Lookup Tables'!$B$4:$C$11,2,TRUE)*IF(M26=528,1,(M26/528)),VLOOKUP(AC26,'Lookup Tables'!$G$4:$H$10,2,TRUE)*IF(M26=528,1,(M26/528))))</f>
        <v/>
      </c>
      <c r="AS26" s="96"/>
      <c r="AT26" s="96"/>
      <c r="AU26" s="96"/>
      <c r="AV26" s="96"/>
      <c r="AW26" s="97"/>
      <c r="BW26"/>
      <c r="BX26"/>
      <c r="BY26"/>
      <c r="BZ26"/>
    </row>
    <row r="27" spans="3:78" s="28" customFormat="1" ht="22.5" customHeight="1" x14ac:dyDescent="0.25">
      <c r="C27" s="118" t="str">
        <f t="shared" si="3"/>
        <v/>
      </c>
      <c r="D27" s="119"/>
      <c r="E27" s="119"/>
      <c r="F27" s="119"/>
      <c r="G27" s="120"/>
      <c r="H27" s="121" t="str">
        <f t="shared" si="4"/>
        <v/>
      </c>
      <c r="I27" s="119"/>
      <c r="J27" s="119"/>
      <c r="K27" s="119"/>
      <c r="L27" s="120"/>
      <c r="M27" s="122" t="str">
        <f t="shared" si="0"/>
        <v/>
      </c>
      <c r="N27" s="123"/>
      <c r="O27" s="123"/>
      <c r="P27" s="123"/>
      <c r="Q27" s="124"/>
      <c r="R27" s="42"/>
      <c r="S27" s="43"/>
      <c r="T27" s="43"/>
      <c r="U27" s="44"/>
      <c r="V27" s="12"/>
      <c r="W27" s="12"/>
      <c r="X27" s="99" t="str">
        <f t="shared" si="1"/>
        <v/>
      </c>
      <c r="Y27" s="100"/>
      <c r="Z27" s="100"/>
      <c r="AA27" s="100"/>
      <c r="AB27" s="101"/>
      <c r="AC27" s="89" t="str">
        <f t="shared" si="2"/>
        <v/>
      </c>
      <c r="AD27" s="90"/>
      <c r="AE27" s="90"/>
      <c r="AF27" s="90"/>
      <c r="AG27" s="91"/>
      <c r="AH27" s="92"/>
      <c r="AI27" s="93"/>
      <c r="AJ27" s="93"/>
      <c r="AK27" s="94"/>
      <c r="AL27" s="95" t="str">
        <f>IF(OR(AH27="",$X$12=""),"",MAX(-3000,AH27*'Lookup Tables'!$C$12))</f>
        <v/>
      </c>
      <c r="AM27" s="96"/>
      <c r="AN27" s="96"/>
      <c r="AO27" s="96"/>
      <c r="AP27" s="96"/>
      <c r="AQ27" s="97"/>
      <c r="AR27" s="98" t="str">
        <f>IF(OR($X$12="",AC27="",V27=""),"",IF($X$12=1,VLOOKUP(AC27,'Lookup Tables'!$B$4:$C$11,2,TRUE)*IF(M27=528,1,(M27/528)),VLOOKUP(AC27,'Lookup Tables'!$G$4:$H$10,2,TRUE)*IF(M27=528,1,(M27/528))))</f>
        <v/>
      </c>
      <c r="AS27" s="96"/>
      <c r="AT27" s="96"/>
      <c r="AU27" s="96"/>
      <c r="AV27" s="96"/>
      <c r="AW27" s="97"/>
      <c r="BW27"/>
      <c r="BX27"/>
      <c r="BY27"/>
      <c r="BZ27"/>
    </row>
    <row r="28" spans="3:78" s="28" customFormat="1" ht="22.5" customHeight="1" x14ac:dyDescent="0.25">
      <c r="C28" s="118" t="str">
        <f t="shared" si="3"/>
        <v/>
      </c>
      <c r="D28" s="119"/>
      <c r="E28" s="119"/>
      <c r="F28" s="119"/>
      <c r="G28" s="120"/>
      <c r="H28" s="121" t="str">
        <f t="shared" si="4"/>
        <v/>
      </c>
      <c r="I28" s="119"/>
      <c r="J28" s="119"/>
      <c r="K28" s="119"/>
      <c r="L28" s="120"/>
      <c r="M28" s="122" t="str">
        <f t="shared" si="0"/>
        <v/>
      </c>
      <c r="N28" s="123"/>
      <c r="O28" s="123"/>
      <c r="P28" s="123"/>
      <c r="Q28" s="124"/>
      <c r="R28" s="42"/>
      <c r="S28" s="43"/>
      <c r="T28" s="43"/>
      <c r="U28" s="44"/>
      <c r="V28" s="12"/>
      <c r="W28" s="12"/>
      <c r="X28" s="99" t="str">
        <f t="shared" si="1"/>
        <v/>
      </c>
      <c r="Y28" s="100"/>
      <c r="Z28" s="100"/>
      <c r="AA28" s="100"/>
      <c r="AB28" s="101"/>
      <c r="AC28" s="89" t="str">
        <f t="shared" si="2"/>
        <v/>
      </c>
      <c r="AD28" s="90"/>
      <c r="AE28" s="90"/>
      <c r="AF28" s="90"/>
      <c r="AG28" s="91"/>
      <c r="AH28" s="92"/>
      <c r="AI28" s="93"/>
      <c r="AJ28" s="93"/>
      <c r="AK28" s="94"/>
      <c r="AL28" s="95" t="str">
        <f>IF(OR(AH28="",$X$12=""),"",MAX(-3000,AH28*'Lookup Tables'!$C$12))</f>
        <v/>
      </c>
      <c r="AM28" s="96"/>
      <c r="AN28" s="96"/>
      <c r="AO28" s="96"/>
      <c r="AP28" s="96"/>
      <c r="AQ28" s="97"/>
      <c r="AR28" s="98" t="str">
        <f>IF(OR($X$12="",AC28="",V28=""),"",IF($X$12=1,VLOOKUP(AC28,'Lookup Tables'!$B$4:$C$11,2,TRUE)*IF(M28=528,1,(M28/528)),VLOOKUP(AC28,'Lookup Tables'!$G$4:$H$10,2,TRUE)*IF(M28=528,1,(M28/528))))</f>
        <v/>
      </c>
      <c r="AS28" s="96"/>
      <c r="AT28" s="96"/>
      <c r="AU28" s="96"/>
      <c r="AV28" s="96"/>
      <c r="AW28" s="97"/>
      <c r="BW28"/>
      <c r="BX28"/>
      <c r="BY28"/>
      <c r="BZ28"/>
    </row>
    <row r="29" spans="3:78" s="28" customFormat="1" ht="22.5" customHeight="1" x14ac:dyDescent="0.25">
      <c r="C29" s="118" t="str">
        <f t="shared" si="3"/>
        <v/>
      </c>
      <c r="D29" s="119"/>
      <c r="E29" s="119"/>
      <c r="F29" s="119"/>
      <c r="G29" s="120"/>
      <c r="H29" s="121" t="str">
        <f t="shared" si="4"/>
        <v/>
      </c>
      <c r="I29" s="119"/>
      <c r="J29" s="119"/>
      <c r="K29" s="119"/>
      <c r="L29" s="120"/>
      <c r="M29" s="122" t="str">
        <f t="shared" si="0"/>
        <v/>
      </c>
      <c r="N29" s="123"/>
      <c r="O29" s="123"/>
      <c r="P29" s="123"/>
      <c r="Q29" s="124"/>
      <c r="R29" s="42"/>
      <c r="S29" s="43"/>
      <c r="T29" s="43"/>
      <c r="U29" s="44"/>
      <c r="V29" s="12"/>
      <c r="W29" s="12"/>
      <c r="X29" s="99" t="str">
        <f t="shared" si="1"/>
        <v/>
      </c>
      <c r="Y29" s="100"/>
      <c r="Z29" s="100"/>
      <c r="AA29" s="100"/>
      <c r="AB29" s="101"/>
      <c r="AC29" s="89" t="str">
        <f t="shared" si="2"/>
        <v/>
      </c>
      <c r="AD29" s="90"/>
      <c r="AE29" s="90"/>
      <c r="AF29" s="90"/>
      <c r="AG29" s="91"/>
      <c r="AH29" s="92"/>
      <c r="AI29" s="93"/>
      <c r="AJ29" s="93"/>
      <c r="AK29" s="94"/>
      <c r="AL29" s="95" t="str">
        <f>IF(OR(AH29="",$X$12=""),"",MAX(-3000,AH29*'Lookup Tables'!$C$12))</f>
        <v/>
      </c>
      <c r="AM29" s="96"/>
      <c r="AN29" s="96"/>
      <c r="AO29" s="96"/>
      <c r="AP29" s="96"/>
      <c r="AQ29" s="97"/>
      <c r="AR29" s="98" t="str">
        <f>IF(OR($X$12="",AC29="",V29=""),"",IF($X$12=1,VLOOKUP(AC29,'Lookup Tables'!$B$4:$C$11,2,TRUE)*IF(M29=528,1,(M29/528)),VLOOKUP(AC29,'Lookup Tables'!$G$4:$H$10,2,TRUE)*IF(M29=528,1,(M29/528))))</f>
        <v/>
      </c>
      <c r="AS29" s="96"/>
      <c r="AT29" s="96"/>
      <c r="AU29" s="96"/>
      <c r="AV29" s="96"/>
      <c r="AW29" s="97"/>
      <c r="BW29"/>
      <c r="BX29"/>
      <c r="BY29"/>
      <c r="BZ29"/>
    </row>
    <row r="30" spans="3:78" s="28" customFormat="1" ht="22.5" customHeight="1" x14ac:dyDescent="0.25">
      <c r="C30" s="118" t="str">
        <f t="shared" si="3"/>
        <v/>
      </c>
      <c r="D30" s="119"/>
      <c r="E30" s="119"/>
      <c r="F30" s="119"/>
      <c r="G30" s="120"/>
      <c r="H30" s="121" t="str">
        <f t="shared" si="4"/>
        <v/>
      </c>
      <c r="I30" s="119"/>
      <c r="J30" s="119"/>
      <c r="K30" s="119"/>
      <c r="L30" s="120"/>
      <c r="M30" s="122" t="str">
        <f t="shared" si="0"/>
        <v/>
      </c>
      <c r="N30" s="123"/>
      <c r="O30" s="123"/>
      <c r="P30" s="123"/>
      <c r="Q30" s="124"/>
      <c r="R30" s="42"/>
      <c r="S30" s="43"/>
      <c r="T30" s="43"/>
      <c r="U30" s="44"/>
      <c r="V30" s="12"/>
      <c r="W30" s="12"/>
      <c r="X30" s="99" t="str">
        <f t="shared" si="1"/>
        <v/>
      </c>
      <c r="Y30" s="100"/>
      <c r="Z30" s="100"/>
      <c r="AA30" s="100"/>
      <c r="AB30" s="101"/>
      <c r="AC30" s="89" t="str">
        <f t="shared" si="2"/>
        <v/>
      </c>
      <c r="AD30" s="90"/>
      <c r="AE30" s="90"/>
      <c r="AF30" s="90"/>
      <c r="AG30" s="91"/>
      <c r="AH30" s="92"/>
      <c r="AI30" s="93"/>
      <c r="AJ30" s="93"/>
      <c r="AK30" s="94"/>
      <c r="AL30" s="95" t="str">
        <f>IF(OR(AH30="",$X$12=""),"",MAX(-3000,AH30*'Lookup Tables'!$C$12))</f>
        <v/>
      </c>
      <c r="AM30" s="96"/>
      <c r="AN30" s="96"/>
      <c r="AO30" s="96"/>
      <c r="AP30" s="96"/>
      <c r="AQ30" s="97"/>
      <c r="AR30" s="98" t="str">
        <f>IF(OR($X$12="",AC30="",V30=""),"",IF($X$12=1,VLOOKUP(AC30,'Lookup Tables'!$B$4:$C$11,2,TRUE)*IF(M30=528,1,(M30/528)),VLOOKUP(AC30,'Lookup Tables'!$G$4:$H$10,2,TRUE)*IF(M30=528,1,(M30/528))))</f>
        <v/>
      </c>
      <c r="AS30" s="96"/>
      <c r="AT30" s="96"/>
      <c r="AU30" s="96"/>
      <c r="AV30" s="96"/>
      <c r="AW30" s="97"/>
      <c r="BW30"/>
      <c r="BX30"/>
      <c r="BY30"/>
      <c r="BZ30"/>
    </row>
    <row r="31" spans="3:78" s="28" customFormat="1" ht="22.5" customHeight="1" x14ac:dyDescent="0.25">
      <c r="C31" s="118" t="str">
        <f t="shared" si="3"/>
        <v/>
      </c>
      <c r="D31" s="119"/>
      <c r="E31" s="119"/>
      <c r="F31" s="119"/>
      <c r="G31" s="120"/>
      <c r="H31" s="121" t="str">
        <f t="shared" si="4"/>
        <v/>
      </c>
      <c r="I31" s="119"/>
      <c r="J31" s="119"/>
      <c r="K31" s="119"/>
      <c r="L31" s="120"/>
      <c r="M31" s="122" t="str">
        <f t="shared" si="0"/>
        <v/>
      </c>
      <c r="N31" s="123"/>
      <c r="O31" s="123"/>
      <c r="P31" s="123"/>
      <c r="Q31" s="124"/>
      <c r="R31" s="42"/>
      <c r="S31" s="43"/>
      <c r="T31" s="43"/>
      <c r="U31" s="44"/>
      <c r="V31" s="12"/>
      <c r="W31" s="12"/>
      <c r="X31" s="99" t="str">
        <f t="shared" si="1"/>
        <v/>
      </c>
      <c r="Y31" s="100"/>
      <c r="Z31" s="100"/>
      <c r="AA31" s="100"/>
      <c r="AB31" s="101"/>
      <c r="AC31" s="89" t="str">
        <f t="shared" si="2"/>
        <v/>
      </c>
      <c r="AD31" s="90"/>
      <c r="AE31" s="90"/>
      <c r="AF31" s="90"/>
      <c r="AG31" s="91"/>
      <c r="AH31" s="92"/>
      <c r="AI31" s="93"/>
      <c r="AJ31" s="93"/>
      <c r="AK31" s="94"/>
      <c r="AL31" s="95" t="str">
        <f>IF(OR(AH31="",$X$12=""),"",MAX(-3000,AH31*'Lookup Tables'!$C$12))</f>
        <v/>
      </c>
      <c r="AM31" s="96"/>
      <c r="AN31" s="96"/>
      <c r="AO31" s="96"/>
      <c r="AP31" s="96"/>
      <c r="AQ31" s="97"/>
      <c r="AR31" s="98" t="str">
        <f>IF(OR($X$12="",AC31="",V31=""),"",IF($X$12=1,VLOOKUP(AC31,'Lookup Tables'!$B$4:$C$11,2,TRUE)*IF(M31=528,1,(M31/528)),VLOOKUP(AC31,'Lookup Tables'!$G$4:$H$10,2,TRUE)*IF(M31=528,1,(M31/528))))</f>
        <v/>
      </c>
      <c r="AS31" s="96"/>
      <c r="AT31" s="96"/>
      <c r="AU31" s="96"/>
      <c r="AV31" s="96"/>
      <c r="AW31" s="97"/>
      <c r="BW31"/>
      <c r="BX31"/>
      <c r="BY31"/>
      <c r="BZ31"/>
    </row>
    <row r="32" spans="3:78" s="28" customFormat="1" ht="22.5" customHeight="1" x14ac:dyDescent="0.25">
      <c r="C32" s="118" t="str">
        <f t="shared" si="3"/>
        <v/>
      </c>
      <c r="D32" s="119"/>
      <c r="E32" s="119"/>
      <c r="F32" s="119"/>
      <c r="G32" s="120"/>
      <c r="H32" s="121" t="str">
        <f t="shared" si="4"/>
        <v/>
      </c>
      <c r="I32" s="119"/>
      <c r="J32" s="119"/>
      <c r="K32" s="119"/>
      <c r="L32" s="120"/>
      <c r="M32" s="122" t="str">
        <f t="shared" si="0"/>
        <v/>
      </c>
      <c r="N32" s="123"/>
      <c r="O32" s="123"/>
      <c r="P32" s="123"/>
      <c r="Q32" s="124"/>
      <c r="R32" s="42"/>
      <c r="S32" s="43"/>
      <c r="T32" s="43"/>
      <c r="U32" s="44"/>
      <c r="V32" s="12"/>
      <c r="W32" s="12"/>
      <c r="X32" s="99" t="str">
        <f t="shared" si="1"/>
        <v/>
      </c>
      <c r="Y32" s="100"/>
      <c r="Z32" s="100"/>
      <c r="AA32" s="100"/>
      <c r="AB32" s="101"/>
      <c r="AC32" s="89" t="str">
        <f t="shared" si="2"/>
        <v/>
      </c>
      <c r="AD32" s="90"/>
      <c r="AE32" s="90"/>
      <c r="AF32" s="90"/>
      <c r="AG32" s="91"/>
      <c r="AH32" s="92"/>
      <c r="AI32" s="93"/>
      <c r="AJ32" s="93"/>
      <c r="AK32" s="94"/>
      <c r="AL32" s="95" t="str">
        <f>IF(OR(AH32="",$X$12=""),"",MAX(-3000,AH32*'Lookup Tables'!$C$12))</f>
        <v/>
      </c>
      <c r="AM32" s="96"/>
      <c r="AN32" s="96"/>
      <c r="AO32" s="96"/>
      <c r="AP32" s="96"/>
      <c r="AQ32" s="97"/>
      <c r="AR32" s="98" t="str">
        <f>IF(OR($X$12="",AC32="",V32=""),"",IF($X$12=1,VLOOKUP(AC32,'Lookup Tables'!$B$4:$C$11,2,TRUE)*IF(M32=528,1,(M32/528)),VLOOKUP(AC32,'Lookup Tables'!$G$4:$H$10,2,TRUE)*IF(M32=528,1,(M32/528))))</f>
        <v/>
      </c>
      <c r="AS32" s="96"/>
      <c r="AT32" s="96"/>
      <c r="AU32" s="96"/>
      <c r="AV32" s="96"/>
      <c r="AW32" s="97"/>
      <c r="BW32"/>
      <c r="BX32"/>
      <c r="BY32"/>
      <c r="BZ32"/>
    </row>
    <row r="33" spans="3:168" s="28" customFormat="1" ht="22.5" customHeight="1" x14ac:dyDescent="0.25">
      <c r="C33" s="118" t="str">
        <f t="shared" si="3"/>
        <v/>
      </c>
      <c r="D33" s="119"/>
      <c r="E33" s="119"/>
      <c r="F33" s="119"/>
      <c r="G33" s="120"/>
      <c r="H33" s="121" t="str">
        <f t="shared" si="4"/>
        <v/>
      </c>
      <c r="I33" s="119"/>
      <c r="J33" s="119"/>
      <c r="K33" s="119"/>
      <c r="L33" s="120"/>
      <c r="M33" s="122" t="str">
        <f t="shared" si="0"/>
        <v/>
      </c>
      <c r="N33" s="123"/>
      <c r="O33" s="123"/>
      <c r="P33" s="123"/>
      <c r="Q33" s="124"/>
      <c r="R33" s="42"/>
      <c r="S33" s="43"/>
      <c r="T33" s="43"/>
      <c r="U33" s="44"/>
      <c r="V33" s="12"/>
      <c r="W33" s="12"/>
      <c r="X33" s="99" t="str">
        <f t="shared" si="1"/>
        <v/>
      </c>
      <c r="Y33" s="100"/>
      <c r="Z33" s="100"/>
      <c r="AA33" s="100"/>
      <c r="AB33" s="101"/>
      <c r="AC33" s="89" t="str">
        <f t="shared" si="2"/>
        <v/>
      </c>
      <c r="AD33" s="90"/>
      <c r="AE33" s="90"/>
      <c r="AF33" s="90"/>
      <c r="AG33" s="91"/>
      <c r="AH33" s="92"/>
      <c r="AI33" s="93"/>
      <c r="AJ33" s="93"/>
      <c r="AK33" s="94"/>
      <c r="AL33" s="95" t="str">
        <f>IF(OR(AH33="",$X$12=""),"",MAX(-3000,AH33*'Lookup Tables'!$C$12))</f>
        <v/>
      </c>
      <c r="AM33" s="96"/>
      <c r="AN33" s="96"/>
      <c r="AO33" s="96"/>
      <c r="AP33" s="96"/>
      <c r="AQ33" s="97"/>
      <c r="AR33" s="98" t="str">
        <f>IF(OR($X$12="",AC33="",V33=""),"",IF($X$12=1,VLOOKUP(AC33,'Lookup Tables'!$B$4:$C$11,2,TRUE)*IF(M33=528,1,(M33/528)),VLOOKUP(AC33,'Lookup Tables'!$G$4:$H$10,2,TRUE)*IF(M33=528,1,(M33/528))))</f>
        <v/>
      </c>
      <c r="AS33" s="96"/>
      <c r="AT33" s="96"/>
      <c r="AU33" s="96"/>
      <c r="AV33" s="96"/>
      <c r="AW33" s="97"/>
      <c r="BW33"/>
      <c r="BX33"/>
      <c r="BY33"/>
      <c r="BZ33"/>
    </row>
    <row r="34" spans="3:168" s="28" customFormat="1" ht="22.5" customHeight="1" x14ac:dyDescent="0.25">
      <c r="C34" s="118" t="str">
        <f t="shared" si="3"/>
        <v/>
      </c>
      <c r="D34" s="119"/>
      <c r="E34" s="119"/>
      <c r="F34" s="119"/>
      <c r="G34" s="120"/>
      <c r="H34" s="121" t="str">
        <f t="shared" si="4"/>
        <v/>
      </c>
      <c r="I34" s="119"/>
      <c r="J34" s="119"/>
      <c r="K34" s="119"/>
      <c r="L34" s="120"/>
      <c r="M34" s="122" t="str">
        <f t="shared" si="0"/>
        <v/>
      </c>
      <c r="N34" s="123"/>
      <c r="O34" s="123"/>
      <c r="P34" s="123"/>
      <c r="Q34" s="124"/>
      <c r="R34" s="42"/>
      <c r="S34" s="43"/>
      <c r="T34" s="43"/>
      <c r="U34" s="44"/>
      <c r="V34" s="12"/>
      <c r="W34" s="12"/>
      <c r="X34" s="99" t="str">
        <f t="shared" si="1"/>
        <v/>
      </c>
      <c r="Y34" s="100"/>
      <c r="Z34" s="100"/>
      <c r="AA34" s="100"/>
      <c r="AB34" s="101"/>
      <c r="AC34" s="89" t="str">
        <f t="shared" si="2"/>
        <v/>
      </c>
      <c r="AD34" s="90"/>
      <c r="AE34" s="90"/>
      <c r="AF34" s="90"/>
      <c r="AG34" s="91"/>
      <c r="AH34" s="92"/>
      <c r="AI34" s="93"/>
      <c r="AJ34" s="93"/>
      <c r="AK34" s="94"/>
      <c r="AL34" s="95" t="str">
        <f>IF(OR(AH34="",$X$12=""),"",MAX(-3000,AH34*'Lookup Tables'!$C$12))</f>
        <v/>
      </c>
      <c r="AM34" s="96"/>
      <c r="AN34" s="96"/>
      <c r="AO34" s="96"/>
      <c r="AP34" s="96"/>
      <c r="AQ34" s="97"/>
      <c r="AR34" s="98" t="str">
        <f>IF(OR($X$12="",AC34="",V34=""),"",IF($X$12=1,VLOOKUP(AC34,'Lookup Tables'!$B$4:$C$11,2,TRUE)*IF(M34=528,1,(M34/528)),VLOOKUP(AC34,'Lookup Tables'!$G$4:$H$10,2,TRUE)*IF(M34=528,1,(M34/528))))</f>
        <v/>
      </c>
      <c r="AS34" s="96"/>
      <c r="AT34" s="96"/>
      <c r="AU34" s="96"/>
      <c r="AV34" s="96"/>
      <c r="AW34" s="97"/>
      <c r="BK34" s="5"/>
      <c r="BW34"/>
      <c r="BX34"/>
      <c r="BY34"/>
      <c r="BZ34"/>
    </row>
    <row r="35" spans="3:168" ht="22.5" customHeight="1" x14ac:dyDescent="0.25">
      <c r="C35" s="118" t="str">
        <f t="shared" si="3"/>
        <v/>
      </c>
      <c r="D35" s="119"/>
      <c r="E35" s="119"/>
      <c r="F35" s="119"/>
      <c r="G35" s="120"/>
      <c r="H35" s="121" t="str">
        <f t="shared" si="4"/>
        <v/>
      </c>
      <c r="I35" s="119"/>
      <c r="J35" s="119"/>
      <c r="K35" s="119"/>
      <c r="L35" s="120"/>
      <c r="M35" s="122" t="str">
        <f t="shared" si="0"/>
        <v/>
      </c>
      <c r="N35" s="123"/>
      <c r="O35" s="123"/>
      <c r="P35" s="123"/>
      <c r="Q35" s="124"/>
      <c r="R35" s="42"/>
      <c r="S35" s="43"/>
      <c r="T35" s="43"/>
      <c r="U35" s="44"/>
      <c r="V35" s="12"/>
      <c r="W35" s="12"/>
      <c r="X35" s="99" t="str">
        <f t="shared" si="1"/>
        <v/>
      </c>
      <c r="Y35" s="100"/>
      <c r="Z35" s="100"/>
      <c r="AA35" s="100"/>
      <c r="AB35" s="101"/>
      <c r="AC35" s="89" t="str">
        <f t="shared" si="2"/>
        <v/>
      </c>
      <c r="AD35" s="90"/>
      <c r="AE35" s="90"/>
      <c r="AF35" s="90"/>
      <c r="AG35" s="91"/>
      <c r="AH35" s="92"/>
      <c r="AI35" s="93"/>
      <c r="AJ35" s="93"/>
      <c r="AK35" s="94"/>
      <c r="AL35" s="95" t="str">
        <f>IF(OR(AH35="",$X$12=""),"",MAX(-3000,AH35*'Lookup Tables'!$C$12))</f>
        <v/>
      </c>
      <c r="AM35" s="96"/>
      <c r="AN35" s="96"/>
      <c r="AO35" s="96"/>
      <c r="AP35" s="96"/>
      <c r="AQ35" s="97"/>
      <c r="AR35" s="98" t="str">
        <f>IF(OR($X$12="",AC35="",V35=""),"",IF($X$12=1,VLOOKUP(AC35,'Lookup Tables'!$B$4:$C$11,2,TRUE)*IF(M35=528,1,(M35/528)),VLOOKUP(AC35,'Lookup Tables'!$G$4:$H$10,2,TRUE)*IF(M35=528,1,(M35/528))))</f>
        <v/>
      </c>
      <c r="AS35" s="96"/>
      <c r="AT35" s="96"/>
      <c r="AU35" s="96"/>
      <c r="AV35" s="96"/>
      <c r="AW35" s="97"/>
      <c r="BW35"/>
      <c r="BX35"/>
      <c r="BY35"/>
      <c r="BZ35"/>
      <c r="FH35" s="28"/>
      <c r="FI35" s="28"/>
      <c r="FJ35" s="28"/>
      <c r="FK35" s="28"/>
      <c r="FL35" s="28"/>
    </row>
    <row r="36" spans="3:168" ht="22.5" customHeight="1" x14ac:dyDescent="0.25">
      <c r="C36" s="118" t="str">
        <f t="shared" si="3"/>
        <v/>
      </c>
      <c r="D36" s="119"/>
      <c r="E36" s="119"/>
      <c r="F36" s="119"/>
      <c r="G36" s="120"/>
      <c r="H36" s="121" t="str">
        <f t="shared" si="4"/>
        <v/>
      </c>
      <c r="I36" s="119"/>
      <c r="J36" s="119"/>
      <c r="K36" s="119"/>
      <c r="L36" s="120"/>
      <c r="M36" s="122" t="str">
        <f t="shared" si="0"/>
        <v/>
      </c>
      <c r="N36" s="123"/>
      <c r="O36" s="123"/>
      <c r="P36" s="123"/>
      <c r="Q36" s="124"/>
      <c r="R36" s="42"/>
      <c r="S36" s="43"/>
      <c r="T36" s="43"/>
      <c r="U36" s="44"/>
      <c r="V36" s="12"/>
      <c r="W36" s="12"/>
      <c r="X36" s="99" t="str">
        <f t="shared" si="1"/>
        <v/>
      </c>
      <c r="Y36" s="100"/>
      <c r="Z36" s="100"/>
      <c r="AA36" s="100"/>
      <c r="AB36" s="101"/>
      <c r="AC36" s="89" t="str">
        <f t="shared" si="2"/>
        <v/>
      </c>
      <c r="AD36" s="90"/>
      <c r="AE36" s="90"/>
      <c r="AF36" s="90"/>
      <c r="AG36" s="91"/>
      <c r="AH36" s="92"/>
      <c r="AI36" s="93"/>
      <c r="AJ36" s="93"/>
      <c r="AK36" s="94"/>
      <c r="AL36" s="95" t="str">
        <f>IF(OR(AH36="",$X$12=""),"",MAX(-3000,AH36*'Lookup Tables'!$C$12))</f>
        <v/>
      </c>
      <c r="AM36" s="96"/>
      <c r="AN36" s="96"/>
      <c r="AO36" s="96"/>
      <c r="AP36" s="96"/>
      <c r="AQ36" s="97"/>
      <c r="AR36" s="98" t="str">
        <f>IF(OR($X$12="",AC36="",V36=""),"",IF($X$12=1,VLOOKUP(AC36,'Lookup Tables'!$B$4:$C$11,2,TRUE)*IF(M36=528,1,(M36/528)),VLOOKUP(AC36,'Lookup Tables'!$G$4:$H$10,2,TRUE)*IF(M36=528,1,(M36/528))))</f>
        <v/>
      </c>
      <c r="AS36" s="96"/>
      <c r="AT36" s="96"/>
      <c r="AU36" s="96"/>
      <c r="AV36" s="96"/>
      <c r="AW36" s="97"/>
      <c r="BK36" s="28"/>
      <c r="BW36"/>
      <c r="BX36"/>
      <c r="BY36"/>
      <c r="BZ36"/>
      <c r="FH36" s="28"/>
      <c r="FI36" s="28"/>
      <c r="FJ36" s="28"/>
      <c r="FK36" s="28"/>
      <c r="FL36" s="28"/>
    </row>
    <row r="37" spans="3:168" s="28" customFormat="1" ht="22.5" customHeight="1" thickBot="1" x14ac:dyDescent="0.3">
      <c r="C37" s="118" t="str">
        <f t="shared" si="3"/>
        <v/>
      </c>
      <c r="D37" s="119"/>
      <c r="E37" s="119"/>
      <c r="F37" s="119"/>
      <c r="G37" s="120"/>
      <c r="H37" s="121" t="str">
        <f t="shared" si="4"/>
        <v/>
      </c>
      <c r="I37" s="119"/>
      <c r="J37" s="119"/>
      <c r="K37" s="119"/>
      <c r="L37" s="120"/>
      <c r="M37" s="122" t="str">
        <f t="shared" si="0"/>
        <v/>
      </c>
      <c r="N37" s="123"/>
      <c r="O37" s="123"/>
      <c r="P37" s="123"/>
      <c r="Q37" s="124"/>
      <c r="R37" s="42"/>
      <c r="S37" s="43"/>
      <c r="T37" s="43"/>
      <c r="U37" s="44"/>
      <c r="V37" s="12"/>
      <c r="W37" s="12"/>
      <c r="X37" s="125" t="str">
        <f t="shared" si="1"/>
        <v/>
      </c>
      <c r="Y37" s="126"/>
      <c r="Z37" s="126"/>
      <c r="AA37" s="126"/>
      <c r="AB37" s="127"/>
      <c r="AC37" s="79" t="str">
        <f t="shared" si="2"/>
        <v/>
      </c>
      <c r="AD37" s="80"/>
      <c r="AE37" s="80"/>
      <c r="AF37" s="80"/>
      <c r="AG37" s="81"/>
      <c r="AH37" s="82"/>
      <c r="AI37" s="83"/>
      <c r="AJ37" s="83"/>
      <c r="AK37" s="84"/>
      <c r="AL37" s="85" t="str">
        <f>IF(OR(AH37="",$X$12=""),"",MAX(-3000,AH37*'Lookup Tables'!$C$12))</f>
        <v/>
      </c>
      <c r="AM37" s="86"/>
      <c r="AN37" s="86"/>
      <c r="AO37" s="86"/>
      <c r="AP37" s="86"/>
      <c r="AQ37" s="87"/>
      <c r="AR37" s="88" t="str">
        <f>IF(OR($X$12="",AC37="",V37=""),"",IF($X$12=1,VLOOKUP(AC37,'Lookup Tables'!$B$4:$C$11,2,TRUE)*IF(M37=528,1,(M37/528)),VLOOKUP(AC37,'Lookup Tables'!$G$4:$H$10,2,TRUE)*IF(M37=528,1,(M37/528))))</f>
        <v/>
      </c>
      <c r="AS37" s="86"/>
      <c r="AT37" s="86"/>
      <c r="AU37" s="86"/>
      <c r="AV37" s="86"/>
      <c r="AW37" s="87"/>
      <c r="BK37" s="5"/>
      <c r="BW37"/>
      <c r="BX37"/>
      <c r="BY37"/>
      <c r="BZ37"/>
    </row>
    <row r="38" spans="3:168" ht="11.25" customHeight="1" x14ac:dyDescent="0.25">
      <c r="C38" s="112" t="s">
        <v>28</v>
      </c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13"/>
      <c r="V38" s="113"/>
      <c r="W38" s="113"/>
      <c r="X38" s="113"/>
      <c r="Y38" s="113"/>
      <c r="Z38" s="113"/>
      <c r="AA38" s="113"/>
      <c r="AB38" s="113"/>
      <c r="AC38" s="113"/>
      <c r="AD38" s="113"/>
      <c r="AE38" s="113"/>
      <c r="AF38" s="113"/>
      <c r="AG38" s="113"/>
      <c r="AH38" s="113"/>
      <c r="AI38" s="113"/>
      <c r="AJ38" s="113"/>
      <c r="AK38" s="114"/>
      <c r="AL38" s="110">
        <f>SUM(AL17:AQ37)</f>
        <v>0</v>
      </c>
      <c r="AM38" s="102"/>
      <c r="AN38" s="102"/>
      <c r="AO38" s="102"/>
      <c r="AP38" s="102"/>
      <c r="AQ38" s="103"/>
      <c r="AR38" s="110">
        <f>SUM(AR17:AW37)</f>
        <v>0</v>
      </c>
      <c r="AS38" s="102"/>
      <c r="AT38" s="102"/>
      <c r="AU38" s="102"/>
      <c r="AV38" s="102"/>
      <c r="AW38" s="103"/>
      <c r="BW38"/>
      <c r="BX38"/>
      <c r="BY38"/>
      <c r="BZ38"/>
      <c r="FH38" s="28"/>
      <c r="FI38" s="28"/>
      <c r="FJ38" s="28"/>
      <c r="FK38" s="28"/>
      <c r="FL38" s="28"/>
    </row>
    <row r="39" spans="3:168" ht="11.25" customHeight="1" thickBot="1" x14ac:dyDescent="0.3">
      <c r="C39" s="115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16"/>
      <c r="AI39" s="116"/>
      <c r="AJ39" s="116"/>
      <c r="AK39" s="117"/>
      <c r="AL39" s="111"/>
      <c r="AM39" s="104"/>
      <c r="AN39" s="104"/>
      <c r="AO39" s="104"/>
      <c r="AP39" s="104"/>
      <c r="AQ39" s="105"/>
      <c r="AR39" s="111"/>
      <c r="AS39" s="104"/>
      <c r="AT39" s="104"/>
      <c r="AU39" s="104"/>
      <c r="AV39" s="104"/>
      <c r="AW39" s="105"/>
      <c r="FH39" s="28"/>
      <c r="FI39" s="28"/>
      <c r="FJ39" s="28"/>
      <c r="FK39" s="28"/>
      <c r="FL39" s="28"/>
    </row>
    <row r="40" spans="3:168" ht="11.25" customHeight="1" x14ac:dyDescent="0.25">
      <c r="C40" s="31" t="s">
        <v>20</v>
      </c>
      <c r="D40" s="32"/>
      <c r="E40" s="32"/>
      <c r="F40" s="32"/>
      <c r="G40" s="32"/>
      <c r="H40" s="32"/>
      <c r="I40" s="32"/>
      <c r="J40" s="32"/>
      <c r="K40" s="32"/>
      <c r="L40" s="32"/>
      <c r="M40" s="128" t="str">
        <f>IF(M17="","",SUM(M17:Q37))</f>
        <v/>
      </c>
      <c r="N40" s="128"/>
      <c r="O40" s="128"/>
      <c r="P40" s="128"/>
      <c r="Q40" s="129"/>
      <c r="R40" s="30"/>
      <c r="S40" s="30"/>
      <c r="T40" s="30"/>
      <c r="U40" s="30"/>
      <c r="V40" s="33"/>
      <c r="W40" s="33"/>
      <c r="X40" s="33"/>
      <c r="Y40" s="33"/>
      <c r="Z40" s="33"/>
      <c r="AA40" s="33"/>
      <c r="AB40" s="33"/>
      <c r="AC40" s="33"/>
      <c r="AD40" s="33"/>
      <c r="AE40" s="34"/>
      <c r="AF40" s="35"/>
      <c r="AG40" s="35"/>
      <c r="AH40" s="35"/>
      <c r="AI40" s="35"/>
      <c r="AJ40" s="35"/>
      <c r="AK40" s="36"/>
      <c r="AL40" s="106" t="s">
        <v>21</v>
      </c>
      <c r="AM40" s="107"/>
      <c r="AN40" s="107"/>
      <c r="AO40" s="107"/>
      <c r="AP40" s="107"/>
      <c r="AQ40" s="107"/>
      <c r="AR40" s="102" t="str">
        <f>IF(AR17="","",SUM(AL38:AW39))</f>
        <v/>
      </c>
      <c r="AS40" s="102"/>
      <c r="AT40" s="102"/>
      <c r="AU40" s="102"/>
      <c r="AV40" s="102"/>
      <c r="AW40" s="103"/>
      <c r="FH40" s="28"/>
      <c r="FI40" s="28"/>
      <c r="FJ40" s="28"/>
      <c r="FK40" s="28"/>
      <c r="FL40" s="28"/>
    </row>
    <row r="41" spans="3:168" ht="11.25" customHeight="1" thickBot="1" x14ac:dyDescent="0.3">
      <c r="C41" s="37"/>
      <c r="D41" s="38"/>
      <c r="E41" s="38"/>
      <c r="F41" s="38"/>
      <c r="G41" s="38"/>
      <c r="H41" s="38"/>
      <c r="I41" s="38"/>
      <c r="J41" s="38"/>
      <c r="K41" s="38"/>
      <c r="L41" s="38"/>
      <c r="M41" s="130"/>
      <c r="N41" s="130"/>
      <c r="O41" s="130"/>
      <c r="P41" s="130"/>
      <c r="Q41" s="131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9"/>
      <c r="AG41" s="39"/>
      <c r="AH41" s="39"/>
      <c r="AI41" s="39"/>
      <c r="AJ41" s="39"/>
      <c r="AK41" s="40"/>
      <c r="AL41" s="108"/>
      <c r="AM41" s="109"/>
      <c r="AN41" s="109"/>
      <c r="AO41" s="109"/>
      <c r="AP41" s="109"/>
      <c r="AQ41" s="109"/>
      <c r="AR41" s="104"/>
      <c r="AS41" s="104"/>
      <c r="AT41" s="104"/>
      <c r="AU41" s="104"/>
      <c r="AV41" s="104"/>
      <c r="AW41" s="105"/>
      <c r="FH41" s="28"/>
      <c r="FI41" s="28"/>
      <c r="FJ41" s="28"/>
      <c r="FK41" s="28"/>
      <c r="FL41" s="28"/>
    </row>
    <row r="42" spans="3:168" ht="11.25" customHeight="1" x14ac:dyDescent="0.25">
      <c r="C42" s="66" t="s">
        <v>22</v>
      </c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61"/>
      <c r="V42" s="41" t="s">
        <v>9</v>
      </c>
      <c r="W42" s="52" t="s">
        <v>10</v>
      </c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61"/>
      <c r="AP42" s="52" t="s">
        <v>9</v>
      </c>
      <c r="AQ42" s="53"/>
      <c r="AR42" s="53"/>
      <c r="AS42" s="53"/>
      <c r="AT42" s="53"/>
      <c r="AU42" s="53"/>
      <c r="AV42" s="53"/>
      <c r="AW42" s="54"/>
      <c r="FH42" s="28"/>
      <c r="FI42" s="28"/>
      <c r="FJ42" s="28"/>
      <c r="FK42" s="28"/>
      <c r="FL42" s="28"/>
    </row>
    <row r="43" spans="3:168" ht="11.25" customHeight="1" x14ac:dyDescent="0.25">
      <c r="C43" s="64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7"/>
      <c r="V43" s="62"/>
      <c r="W43" s="55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7"/>
      <c r="AP43" s="46"/>
      <c r="AQ43" s="47"/>
      <c r="AR43" s="47"/>
      <c r="AS43" s="47"/>
      <c r="AT43" s="47"/>
      <c r="AU43" s="47"/>
      <c r="AV43" s="47"/>
      <c r="AW43" s="48"/>
      <c r="FH43" s="28"/>
      <c r="FI43" s="28"/>
      <c r="FJ43" s="28"/>
      <c r="FK43" s="28"/>
      <c r="FL43" s="28"/>
    </row>
    <row r="44" spans="3:168" ht="11.25" customHeight="1" thickBot="1" x14ac:dyDescent="0.3">
      <c r="C44" s="65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60"/>
      <c r="V44" s="63"/>
      <c r="W44" s="58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60"/>
      <c r="AP44" s="49"/>
      <c r="AQ44" s="50"/>
      <c r="AR44" s="50"/>
      <c r="AS44" s="50"/>
      <c r="AT44" s="50"/>
      <c r="AU44" s="50"/>
      <c r="AV44" s="50"/>
      <c r="AW44" s="51"/>
      <c r="FH44" s="28"/>
      <c r="FI44" s="28"/>
      <c r="FJ44" s="28"/>
      <c r="FK44" s="28"/>
      <c r="FL44" s="28"/>
    </row>
    <row r="45" spans="3:168" ht="11.25" customHeight="1" x14ac:dyDescent="0.25"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  <c r="BA45" s="34"/>
      <c r="BB45" s="34"/>
      <c r="BC45" s="34"/>
      <c r="BD45" s="34"/>
      <c r="BE45" s="34"/>
      <c r="BF45" s="34"/>
      <c r="BG45" s="34"/>
      <c r="BH45" s="34"/>
      <c r="BI45" s="34"/>
      <c r="BJ45" s="34"/>
      <c r="FH45" s="28"/>
      <c r="FI45" s="28"/>
      <c r="FJ45" s="28"/>
      <c r="FK45" s="28"/>
      <c r="FL45" s="28"/>
    </row>
    <row r="46" spans="3:168" ht="11.25" customHeight="1" x14ac:dyDescent="0.25"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  <c r="BA46" s="34"/>
      <c r="BB46" s="34"/>
      <c r="BC46" s="34"/>
      <c r="BD46" s="34"/>
      <c r="BE46" s="34"/>
      <c r="BF46" s="34"/>
      <c r="BG46" s="34"/>
      <c r="BH46" s="34"/>
      <c r="BI46" s="34"/>
      <c r="BJ46" s="34"/>
    </row>
    <row r="47" spans="3:168" ht="11.25" customHeight="1" x14ac:dyDescent="0.25"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  <c r="AY47" s="34"/>
      <c r="AZ47" s="34"/>
      <c r="BA47" s="34"/>
      <c r="BB47" s="34"/>
      <c r="BC47" s="34"/>
      <c r="BD47" s="34"/>
      <c r="BE47" s="34"/>
      <c r="BF47" s="34"/>
      <c r="BG47" s="34"/>
      <c r="BH47" s="34"/>
      <c r="BI47" s="34"/>
      <c r="BJ47" s="34"/>
    </row>
    <row r="48" spans="3:168" ht="11.25" customHeight="1" x14ac:dyDescent="0.25"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  <c r="AY48" s="34"/>
      <c r="AZ48" s="34"/>
      <c r="BA48" s="34"/>
      <c r="BB48" s="34"/>
      <c r="BC48" s="34"/>
      <c r="BD48" s="34"/>
      <c r="BE48" s="34"/>
      <c r="BF48" s="34"/>
      <c r="BG48" s="34"/>
      <c r="BH48" s="34"/>
      <c r="BI48" s="34"/>
      <c r="BJ48" s="34"/>
      <c r="FH48" s="28"/>
      <c r="FI48" s="28"/>
      <c r="FJ48" s="28"/>
      <c r="FK48" s="28"/>
      <c r="FL48" s="28"/>
    </row>
    <row r="49" spans="18:62" ht="11.25" customHeight="1" x14ac:dyDescent="0.25"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  <c r="AY49" s="34"/>
      <c r="AZ49" s="34"/>
      <c r="BA49" s="34"/>
      <c r="BB49" s="34"/>
      <c r="BC49" s="34"/>
      <c r="BD49" s="34"/>
      <c r="BE49" s="34"/>
      <c r="BF49" s="34"/>
      <c r="BG49" s="34"/>
      <c r="BH49" s="34"/>
      <c r="BI49" s="34"/>
      <c r="BJ49" s="34"/>
    </row>
    <row r="50" spans="18:62" ht="11.25" customHeight="1" x14ac:dyDescent="0.25"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  <c r="BJ50" s="34"/>
    </row>
    <row r="51" spans="18:62" ht="11.25" customHeight="1" x14ac:dyDescent="0.25"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  <c r="AY51" s="34"/>
      <c r="AZ51" s="34"/>
      <c r="BA51" s="34"/>
      <c r="BB51" s="34"/>
      <c r="BC51" s="34"/>
      <c r="BD51" s="34"/>
      <c r="BE51" s="34"/>
      <c r="BF51" s="34"/>
      <c r="BG51" s="34"/>
      <c r="BH51" s="34"/>
      <c r="BI51" s="34"/>
      <c r="BJ51" s="34"/>
    </row>
    <row r="52" spans="18:62" ht="11.25" customHeight="1" x14ac:dyDescent="0.25"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</row>
    <row r="53" spans="18:62" ht="11.25" customHeight="1" x14ac:dyDescent="0.25"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</row>
    <row r="54" spans="18:62" ht="11.25" customHeight="1" x14ac:dyDescent="0.25"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4"/>
      <c r="BA54" s="34"/>
      <c r="BB54" s="34"/>
      <c r="BC54" s="34"/>
      <c r="BD54" s="34"/>
      <c r="BE54" s="34"/>
      <c r="BF54" s="34"/>
      <c r="BG54" s="34"/>
      <c r="BH54" s="34"/>
      <c r="BI54" s="34"/>
      <c r="BJ54" s="34"/>
    </row>
    <row r="55" spans="18:62" ht="11.25" customHeight="1" x14ac:dyDescent="0.25"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  <c r="AY55" s="34"/>
      <c r="AZ55" s="34"/>
      <c r="BA55" s="34"/>
      <c r="BB55" s="34"/>
      <c r="BC55" s="34"/>
      <c r="BD55" s="34"/>
      <c r="BE55" s="34"/>
      <c r="BF55" s="34"/>
      <c r="BG55" s="34"/>
      <c r="BH55" s="34"/>
      <c r="BI55" s="34"/>
      <c r="BJ55" s="34"/>
    </row>
    <row r="56" spans="18:62" ht="11.25" customHeight="1" x14ac:dyDescent="0.25"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  <c r="BF56" s="34"/>
      <c r="BG56" s="34"/>
      <c r="BH56" s="34"/>
      <c r="BI56" s="34"/>
      <c r="BJ56" s="34"/>
    </row>
    <row r="57" spans="18:62" ht="11.25" customHeight="1" x14ac:dyDescent="0.25"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  <c r="BF57" s="34"/>
      <c r="BG57" s="34"/>
      <c r="BH57" s="34"/>
      <c r="BI57" s="34"/>
      <c r="BJ57" s="34"/>
    </row>
    <row r="58" spans="18:62" ht="11.25" customHeight="1" x14ac:dyDescent="0.25"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  <c r="BF58" s="34"/>
      <c r="BG58" s="34"/>
      <c r="BH58" s="34"/>
      <c r="BI58" s="34"/>
      <c r="BJ58" s="34"/>
    </row>
    <row r="59" spans="18:62" ht="11.25" customHeight="1" x14ac:dyDescent="0.25"/>
    <row r="60" spans="18:62" ht="11.25" customHeight="1" x14ac:dyDescent="0.25"/>
    <row r="61" spans="18:62" ht="11.25" customHeight="1" x14ac:dyDescent="0.25"/>
    <row r="62" spans="18:62" ht="11.25" customHeight="1" x14ac:dyDescent="0.25"/>
  </sheetData>
  <sheetProtection sheet="1" selectLockedCells="1"/>
  <mergeCells count="244">
    <mergeCell ref="X33:AB33"/>
    <mergeCell ref="X35:AB35"/>
    <mergeCell ref="AC23:AG23"/>
    <mergeCell ref="AH23:AK23"/>
    <mergeCell ref="AL23:AQ23"/>
    <mergeCell ref="X28:AB28"/>
    <mergeCell ref="AC28:AG28"/>
    <mergeCell ref="AH28:AK28"/>
    <mergeCell ref="AL28:AQ28"/>
    <mergeCell ref="AR23:AW23"/>
    <mergeCell ref="X24:AB24"/>
    <mergeCell ref="AC24:AG24"/>
    <mergeCell ref="AH24:AK24"/>
    <mergeCell ref="AL24:AQ24"/>
    <mergeCell ref="AR24:AW24"/>
    <mergeCell ref="C2:L2"/>
    <mergeCell ref="C3:L3"/>
    <mergeCell ref="C12:I13"/>
    <mergeCell ref="C11:I11"/>
    <mergeCell ref="J12:P13"/>
    <mergeCell ref="J11:P11"/>
    <mergeCell ref="X21:AB21"/>
    <mergeCell ref="AC21:AG21"/>
    <mergeCell ref="AH21:AK21"/>
    <mergeCell ref="R19:U19"/>
    <mergeCell ref="R20:U20"/>
    <mergeCell ref="R21:U21"/>
    <mergeCell ref="AH18:AK18"/>
    <mergeCell ref="AH17:AK17"/>
    <mergeCell ref="M17:Q17"/>
    <mergeCell ref="H18:L18"/>
    <mergeCell ref="H17:L17"/>
    <mergeCell ref="C18:G18"/>
    <mergeCell ref="M19:Q19"/>
    <mergeCell ref="V9:AN10"/>
    <mergeCell ref="V8:AN8"/>
    <mergeCell ref="C23:G23"/>
    <mergeCell ref="H23:L23"/>
    <mergeCell ref="M23:Q23"/>
    <mergeCell ref="C8:J8"/>
    <mergeCell ref="C9:J10"/>
    <mergeCell ref="R15:U16"/>
    <mergeCell ref="K9:U10"/>
    <mergeCell ref="K8:U8"/>
    <mergeCell ref="C15:G16"/>
    <mergeCell ref="H15:L16"/>
    <mergeCell ref="M15:Q16"/>
    <mergeCell ref="R22:U22"/>
    <mergeCell ref="C20:G20"/>
    <mergeCell ref="H20:L20"/>
    <mergeCell ref="M20:Q20"/>
    <mergeCell ref="C21:G21"/>
    <mergeCell ref="H21:L21"/>
    <mergeCell ref="M21:Q21"/>
    <mergeCell ref="X22:AB22"/>
    <mergeCell ref="AC22:AG22"/>
    <mergeCell ref="AH22:AK22"/>
    <mergeCell ref="AO9:AW10"/>
    <mergeCell ref="AO8:AW8"/>
    <mergeCell ref="AC15:AG16"/>
    <mergeCell ref="X15:AB16"/>
    <mergeCell ref="AR17:AW17"/>
    <mergeCell ref="AL17:AQ17"/>
    <mergeCell ref="AC17:AG17"/>
    <mergeCell ref="X17:AB17"/>
    <mergeCell ref="C17:G17"/>
    <mergeCell ref="C24:G24"/>
    <mergeCell ref="H24:L24"/>
    <mergeCell ref="M24:Q24"/>
    <mergeCell ref="AQ11:AW11"/>
    <mergeCell ref="AA11:AP11"/>
    <mergeCell ref="X11:Z11"/>
    <mergeCell ref="Q11:W11"/>
    <mergeCell ref="X20:AB20"/>
    <mergeCell ref="AC20:AG20"/>
    <mergeCell ref="AH20:AK20"/>
    <mergeCell ref="AL20:AQ20"/>
    <mergeCell ref="AR20:AW20"/>
    <mergeCell ref="AR18:AW18"/>
    <mergeCell ref="AL18:AQ18"/>
    <mergeCell ref="AR22:AW22"/>
    <mergeCell ref="X23:AB23"/>
    <mergeCell ref="C22:G22"/>
    <mergeCell ref="H22:L22"/>
    <mergeCell ref="M22:Q22"/>
    <mergeCell ref="R18:U18"/>
    <mergeCell ref="R17:U17"/>
    <mergeCell ref="M18:Q18"/>
    <mergeCell ref="C19:G19"/>
    <mergeCell ref="H19:L19"/>
    <mergeCell ref="C25:G25"/>
    <mergeCell ref="H25:L25"/>
    <mergeCell ref="M25:Q25"/>
    <mergeCell ref="C26:G26"/>
    <mergeCell ref="H26:L26"/>
    <mergeCell ref="M26:Q26"/>
    <mergeCell ref="H30:L30"/>
    <mergeCell ref="M30:Q30"/>
    <mergeCell ref="C31:G31"/>
    <mergeCell ref="H31:L31"/>
    <mergeCell ref="M31:Q31"/>
    <mergeCell ref="C27:G27"/>
    <mergeCell ref="H27:L27"/>
    <mergeCell ref="M27:Q27"/>
    <mergeCell ref="C28:G28"/>
    <mergeCell ref="H28:L28"/>
    <mergeCell ref="M28:Q28"/>
    <mergeCell ref="C29:G29"/>
    <mergeCell ref="H29:L29"/>
    <mergeCell ref="M29:Q29"/>
    <mergeCell ref="C32:G32"/>
    <mergeCell ref="H32:L32"/>
    <mergeCell ref="M32:Q32"/>
    <mergeCell ref="C33:G33"/>
    <mergeCell ref="H33:L33"/>
    <mergeCell ref="M33:Q33"/>
    <mergeCell ref="C30:G30"/>
    <mergeCell ref="C34:G34"/>
    <mergeCell ref="H34:L34"/>
    <mergeCell ref="M34:Q34"/>
    <mergeCell ref="M36:Q36"/>
    <mergeCell ref="W15:W16"/>
    <mergeCell ref="V15:V16"/>
    <mergeCell ref="AQ12:AW13"/>
    <mergeCell ref="AJ12:AP13"/>
    <mergeCell ref="AH12:AI13"/>
    <mergeCell ref="AA12:AG13"/>
    <mergeCell ref="X12:Z13"/>
    <mergeCell ref="Q12:W13"/>
    <mergeCell ref="AR15:AW16"/>
    <mergeCell ref="AL15:AQ16"/>
    <mergeCell ref="AH15:AK16"/>
    <mergeCell ref="AC18:AG18"/>
    <mergeCell ref="X18:AB18"/>
    <mergeCell ref="X19:AB19"/>
    <mergeCell ref="AC19:AG19"/>
    <mergeCell ref="AH19:AK19"/>
    <mergeCell ref="AL19:AQ19"/>
    <mergeCell ref="AR19:AW19"/>
    <mergeCell ref="AL21:AQ21"/>
    <mergeCell ref="AR21:AW21"/>
    <mergeCell ref="AL22:AQ22"/>
    <mergeCell ref="X25:AB25"/>
    <mergeCell ref="X27:AB27"/>
    <mergeCell ref="AR25:AW25"/>
    <mergeCell ref="X26:AB26"/>
    <mergeCell ref="AC26:AG26"/>
    <mergeCell ref="AH26:AK26"/>
    <mergeCell ref="AL26:AQ26"/>
    <mergeCell ref="AR26:AW26"/>
    <mergeCell ref="AC27:AG27"/>
    <mergeCell ref="AH27:AK27"/>
    <mergeCell ref="AL27:AQ27"/>
    <mergeCell ref="AR27:AW27"/>
    <mergeCell ref="AC25:AG25"/>
    <mergeCell ref="AH25:AK25"/>
    <mergeCell ref="AL25:AQ25"/>
    <mergeCell ref="AR28:AW28"/>
    <mergeCell ref="AH32:AK32"/>
    <mergeCell ref="AL32:AQ32"/>
    <mergeCell ref="AR32:AW32"/>
    <mergeCell ref="AC29:AG29"/>
    <mergeCell ref="AH29:AK29"/>
    <mergeCell ref="AL29:AQ29"/>
    <mergeCell ref="AR29:AW29"/>
    <mergeCell ref="X30:AB30"/>
    <mergeCell ref="AC30:AG30"/>
    <mergeCell ref="AH30:AK30"/>
    <mergeCell ref="AL30:AQ30"/>
    <mergeCell ref="AR30:AW30"/>
    <mergeCell ref="X29:AB29"/>
    <mergeCell ref="X31:AB31"/>
    <mergeCell ref="AR40:AW41"/>
    <mergeCell ref="AL40:AQ41"/>
    <mergeCell ref="AR38:AW39"/>
    <mergeCell ref="AL38:AQ39"/>
    <mergeCell ref="C38:AK39"/>
    <mergeCell ref="AC35:AG35"/>
    <mergeCell ref="AH35:AK35"/>
    <mergeCell ref="AL35:AQ35"/>
    <mergeCell ref="AR35:AW35"/>
    <mergeCell ref="X36:AB36"/>
    <mergeCell ref="AC36:AG36"/>
    <mergeCell ref="AH36:AK36"/>
    <mergeCell ref="AL36:AQ36"/>
    <mergeCell ref="AR36:AW36"/>
    <mergeCell ref="C37:G37"/>
    <mergeCell ref="H37:L37"/>
    <mergeCell ref="M37:Q37"/>
    <mergeCell ref="X37:AB37"/>
    <mergeCell ref="M40:Q41"/>
    <mergeCell ref="C35:G35"/>
    <mergeCell ref="H35:L35"/>
    <mergeCell ref="M35:Q35"/>
    <mergeCell ref="C36:G36"/>
    <mergeCell ref="H36:L36"/>
    <mergeCell ref="R27:U27"/>
    <mergeCell ref="R28:U28"/>
    <mergeCell ref="R29:U29"/>
    <mergeCell ref="R30:U30"/>
    <mergeCell ref="R31:U31"/>
    <mergeCell ref="AC37:AG37"/>
    <mergeCell ref="AH37:AK37"/>
    <mergeCell ref="AL37:AQ37"/>
    <mergeCell ref="AR37:AW37"/>
    <mergeCell ref="AC33:AG33"/>
    <mergeCell ref="AH33:AK33"/>
    <mergeCell ref="AL33:AQ33"/>
    <mergeCell ref="AR33:AW33"/>
    <mergeCell ref="X34:AB34"/>
    <mergeCell ref="AC34:AG34"/>
    <mergeCell ref="AH34:AK34"/>
    <mergeCell ref="AL34:AQ34"/>
    <mergeCell ref="AR34:AW34"/>
    <mergeCell ref="AC31:AG31"/>
    <mergeCell ref="AH31:AK31"/>
    <mergeCell ref="AL31:AQ31"/>
    <mergeCell ref="AR31:AW31"/>
    <mergeCell ref="X32:AB32"/>
    <mergeCell ref="AC32:AG32"/>
    <mergeCell ref="R32:U32"/>
    <mergeCell ref="R33:U33"/>
    <mergeCell ref="R34:U34"/>
    <mergeCell ref="R35:U35"/>
    <mergeCell ref="R36:U36"/>
    <mergeCell ref="R37:U37"/>
    <mergeCell ref="U2:AD5"/>
    <mergeCell ref="AP43:AW44"/>
    <mergeCell ref="AP42:AW42"/>
    <mergeCell ref="W43:AO44"/>
    <mergeCell ref="W42:AO42"/>
    <mergeCell ref="V43:V44"/>
    <mergeCell ref="C43:U44"/>
    <mergeCell ref="C42:U42"/>
    <mergeCell ref="AB6:AE6"/>
    <mergeCell ref="AI6:AJ6"/>
    <mergeCell ref="AO4:AW4"/>
    <mergeCell ref="AO5:AW6"/>
    <mergeCell ref="AK6:AM6"/>
    <mergeCell ref="AF6:AH6"/>
    <mergeCell ref="R23:U23"/>
    <mergeCell ref="R24:U24"/>
    <mergeCell ref="R25:U25"/>
    <mergeCell ref="R26:U26"/>
  </mergeCells>
  <conditionalFormatting sqref="AC18 AH18">
    <cfRule type="cellIs" dxfId="10" priority="35" operator="greaterThanOrEqual">
      <formula>9.55</formula>
    </cfRule>
  </conditionalFormatting>
  <conditionalFormatting sqref="AR17:AR18">
    <cfRule type="cellIs" dxfId="9" priority="34" operator="lessThan">
      <formula>0</formula>
    </cfRule>
  </conditionalFormatting>
  <conditionalFormatting sqref="AC17">
    <cfRule type="cellIs" dxfId="8" priority="28" operator="greaterThanOrEqual">
      <formula>9.55</formula>
    </cfRule>
  </conditionalFormatting>
  <conditionalFormatting sqref="AL38">
    <cfRule type="cellIs" dxfId="7" priority="14" operator="lessThan">
      <formula>0</formula>
    </cfRule>
  </conditionalFormatting>
  <conditionalFormatting sqref="AL17">
    <cfRule type="cellIs" dxfId="6" priority="18" operator="lessThan">
      <formula>0</formula>
    </cfRule>
  </conditionalFormatting>
  <conditionalFormatting sqref="AL18">
    <cfRule type="cellIs" dxfId="5" priority="16" operator="lessThan">
      <formula>0</formula>
    </cfRule>
  </conditionalFormatting>
  <conditionalFormatting sqref="AR38">
    <cfRule type="cellIs" dxfId="4" priority="13" operator="lessThan">
      <formula>0</formula>
    </cfRule>
  </conditionalFormatting>
  <conditionalFormatting sqref="AR40">
    <cfRule type="cellIs" dxfId="3" priority="12" operator="lessThan">
      <formula>0</formula>
    </cfRule>
  </conditionalFormatting>
  <conditionalFormatting sqref="AC19:AC37 AH19:AH37">
    <cfRule type="cellIs" dxfId="2" priority="3" operator="greaterThanOrEqual">
      <formula>9.55</formula>
    </cfRule>
  </conditionalFormatting>
  <conditionalFormatting sqref="AR19:AR37">
    <cfRule type="cellIs" dxfId="1" priority="2" operator="lessThan">
      <formula>0</formula>
    </cfRule>
  </conditionalFormatting>
  <conditionalFormatting sqref="AL19:AL37">
    <cfRule type="cellIs" dxfId="0" priority="1" operator="lessThan">
      <formula>0</formula>
    </cfRule>
  </conditionalFormatting>
  <dataValidations xWindow="88" yWindow="423" count="2">
    <dataValidation type="list" allowBlank="1" showInputMessage="1" showErrorMessage="1" sqref="X12" xr:uid="{A5F1F509-FC71-426B-BBB6-71638C4FF620}">
      <formula1>"1,2"</formula1>
    </dataValidation>
    <dataValidation type="list" allowBlank="1" showInputMessage="1" showErrorMessage="1" sqref="AY3:AZ3 AY2" xr:uid="{DBDF2336-2F14-42B6-A444-4422955B1E4D}">
      <formula1>$BU$8:$BU$9</formula1>
    </dataValidation>
  </dataValidations>
  <printOptions horizontalCentered="1" verticalCentered="1"/>
  <pageMargins left="0.15" right="0.15" top="0.1" bottom="0.1" header="0" footer="0"/>
  <pageSetup scale="82" orientation="landscape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74" id="{E9E821F6-1E86-469B-A6C7-58634007DDEC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9.5500000000000007</xm:f>
              </x14:cfvo>
              <x14:cfIcon iconSet="NoIcons" iconId="0"/>
              <x14:cfIcon iconSet="NoIcons" iconId="0"/>
              <x14:cfIcon iconSet="3Symbols2" iconId="1"/>
            </x14:iconSet>
          </x14:cfRule>
          <xm:sqref>AC18</xm:sqref>
        </x14:conditionalFormatting>
        <x14:conditionalFormatting xmlns:xm="http://schemas.microsoft.com/office/excel/2006/main">
          <x14:cfRule type="iconSet" priority="29" id="{6C372390-FB3C-4FCA-B008-564EC9D0E42E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9.5500000000000007</xm:f>
              </x14:cfvo>
              <x14:cfIcon iconSet="NoIcons" iconId="0"/>
              <x14:cfIcon iconSet="NoIcons" iconId="0"/>
              <x14:cfIcon iconSet="3Symbols2" iconId="1"/>
            </x14:iconSet>
          </x14:cfRule>
          <xm:sqref>AC17</xm:sqref>
        </x14:conditionalFormatting>
        <x14:conditionalFormatting xmlns:xm="http://schemas.microsoft.com/office/excel/2006/main">
          <x14:cfRule type="iconSet" priority="4" id="{2CB2F714-016E-45D9-8829-EC6905CA281C}">
            <x14:iconSet iconSet="3Symbols2" custom="1">
              <x14:cfvo type="percent">
                <xm:f>0</xm:f>
              </x14:cfvo>
              <x14:cfvo type="num">
                <xm:f>0</xm:f>
              </x14:cfvo>
              <x14:cfvo type="num">
                <xm:f>9.5500000000000007</xm:f>
              </x14:cfvo>
              <x14:cfIcon iconSet="NoIcons" iconId="0"/>
              <x14:cfIcon iconSet="NoIcons" iconId="0"/>
              <x14:cfIcon iconSet="3Symbols2" iconId="1"/>
            </x14:iconSet>
          </x14:cfRule>
          <xm:sqref>AC19:AC37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2:J12"/>
  <sheetViews>
    <sheetView zoomScaleNormal="100" workbookViewId="0">
      <selection activeCell="G2" sqref="G2:J12"/>
    </sheetView>
  </sheetViews>
  <sheetFormatPr defaultRowHeight="15" x14ac:dyDescent="0.25"/>
  <sheetData>
    <row r="2" spans="2:10" x14ac:dyDescent="0.25">
      <c r="B2" s="231" t="s">
        <v>15</v>
      </c>
      <c r="C2" s="231"/>
      <c r="G2" s="231" t="s">
        <v>14</v>
      </c>
      <c r="H2" s="231"/>
    </row>
    <row r="4" spans="2:10" x14ac:dyDescent="0.25">
      <c r="B4" s="10">
        <v>0</v>
      </c>
      <c r="C4" s="7">
        <v>500</v>
      </c>
      <c r="D4" s="2"/>
      <c r="E4" s="3"/>
      <c r="G4" s="6">
        <v>0</v>
      </c>
      <c r="H4" s="7">
        <v>500</v>
      </c>
      <c r="I4" s="2"/>
      <c r="J4" s="3"/>
    </row>
    <row r="5" spans="2:10" x14ac:dyDescent="0.25">
      <c r="B5" s="10">
        <v>4.05</v>
      </c>
      <c r="C5" s="7">
        <v>300</v>
      </c>
      <c r="D5" s="2"/>
      <c r="E5" s="3"/>
      <c r="G5" s="6">
        <v>4.55</v>
      </c>
      <c r="H5" s="7">
        <v>300</v>
      </c>
      <c r="I5" s="2"/>
      <c r="J5" s="3"/>
    </row>
    <row r="6" spans="2:10" x14ac:dyDescent="0.25">
      <c r="B6" s="10">
        <v>5.05</v>
      </c>
      <c r="C6" s="7">
        <v>100</v>
      </c>
      <c r="D6" s="2"/>
      <c r="E6" s="3"/>
      <c r="G6" s="6">
        <v>6.05</v>
      </c>
      <c r="H6" s="7">
        <v>100</v>
      </c>
      <c r="I6" s="2"/>
      <c r="J6" s="3"/>
    </row>
    <row r="7" spans="2:10" x14ac:dyDescent="0.25">
      <c r="B7" s="10">
        <v>6.05</v>
      </c>
      <c r="C7" s="7">
        <v>0</v>
      </c>
      <c r="D7" s="2"/>
      <c r="E7" s="3"/>
      <c r="G7" s="6">
        <v>7.05</v>
      </c>
      <c r="H7" s="7">
        <v>0</v>
      </c>
      <c r="I7" s="2"/>
      <c r="J7" s="3"/>
    </row>
    <row r="8" spans="2:10" x14ac:dyDescent="0.25">
      <c r="B8" s="10">
        <v>7.05</v>
      </c>
      <c r="C8" s="8">
        <v>-100</v>
      </c>
      <c r="D8" s="2"/>
      <c r="E8" s="3"/>
      <c r="G8" s="6">
        <v>8.0500000000000007</v>
      </c>
      <c r="H8" s="8">
        <v>-100</v>
      </c>
      <c r="I8" s="2"/>
      <c r="J8" s="3"/>
    </row>
    <row r="9" spans="2:10" x14ac:dyDescent="0.25">
      <c r="B9" s="10">
        <v>7.55</v>
      </c>
      <c r="C9" s="8">
        <v>-300</v>
      </c>
      <c r="D9" s="2"/>
      <c r="E9" s="3"/>
      <c r="G9" s="6">
        <v>8.5500000000000007</v>
      </c>
      <c r="H9" s="8">
        <v>-300</v>
      </c>
      <c r="I9" s="2"/>
      <c r="J9" s="3"/>
    </row>
    <row r="10" spans="2:10" x14ac:dyDescent="0.25">
      <c r="B10" s="10">
        <v>8.5500000000000007</v>
      </c>
      <c r="C10" s="8">
        <v>-500</v>
      </c>
      <c r="D10" s="2"/>
      <c r="E10" s="3"/>
      <c r="G10" s="6">
        <v>9.5500000000000007</v>
      </c>
      <c r="H10" s="8">
        <v>-500</v>
      </c>
      <c r="I10" s="230" t="s">
        <v>12</v>
      </c>
      <c r="J10" s="230"/>
    </row>
    <row r="11" spans="2:10" x14ac:dyDescent="0.25">
      <c r="B11" s="10">
        <v>9.5500000000000007</v>
      </c>
      <c r="C11" s="9">
        <v>-500</v>
      </c>
      <c r="D11" s="230" t="s">
        <v>12</v>
      </c>
      <c r="E11" s="230"/>
      <c r="G11" s="6"/>
      <c r="H11" s="9"/>
    </row>
    <row r="12" spans="2:10" ht="38.25" x14ac:dyDescent="0.25">
      <c r="B12" s="1" t="s">
        <v>13</v>
      </c>
      <c r="C12" s="4">
        <v>-500</v>
      </c>
      <c r="D12" s="230" t="s">
        <v>12</v>
      </c>
      <c r="E12" s="230"/>
      <c r="G12" s="1" t="s">
        <v>13</v>
      </c>
      <c r="H12" s="4">
        <v>-500</v>
      </c>
      <c r="I12" s="230" t="s">
        <v>12</v>
      </c>
      <c r="J12" s="230"/>
    </row>
  </sheetData>
  <sheetProtection selectLockedCells="1"/>
  <mergeCells count="6">
    <mergeCell ref="D11:E11"/>
    <mergeCell ref="D12:E12"/>
    <mergeCell ref="I10:J10"/>
    <mergeCell ref="I12:J12"/>
    <mergeCell ref="B2:C2"/>
    <mergeCell ref="G2:H2"/>
  </mergeCells>
  <pageMargins left="0.7" right="0.7" top="0.75" bottom="0.75" header="0.3" footer="0.3"/>
  <pageSetup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885F1-855C-4A13-89D9-D2A3F14185B5}">
  <sheetPr codeName="Sheet1"/>
  <dimension ref="A1"/>
  <sheetViews>
    <sheetView workbookViewId="0">
      <selection activeCell="F32" sqref="F32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iority xmlns="2112f0e9-f281-4763-8b3c-86f2ba72ff31" xsi:nil="true"/>
    <_ip_UnifiedCompliancePolicyUIAction xmlns="http://schemas.microsoft.com/sharepoint/v3" xsi:nil="true"/>
    <TaxCatchAll xmlns="2593540a-aeec-4147-8251-d2d47a2381c2" xsi:nil="true"/>
    <Comments xmlns="2112f0e9-f281-4763-8b3c-86f2ba72ff31" xsi:nil="true"/>
    <lcf76f155ced4ddcb4097134ff3c332f xmlns="2112f0e9-f281-4763-8b3c-86f2ba72ff31">
      <Terms xmlns="http://schemas.microsoft.com/office/infopath/2007/PartnerControls"/>
    </lcf76f155ced4ddcb4097134ff3c332f>
    <_ip_UnifiedCompliancePolicyProperties xmlns="http://schemas.microsoft.com/sharepoint/v3" xsi:nil="true"/>
    <Status xmlns="2112f0e9-f281-4763-8b3c-86f2ba72ff3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D089208C99F241A85A1F9521844203" ma:contentTypeVersion="31" ma:contentTypeDescription="Create a new document." ma:contentTypeScope="" ma:versionID="210843a646e91f641baa61f8ba4beac2">
  <xsd:schema xmlns:xsd="http://www.w3.org/2001/XMLSchema" xmlns:xs="http://www.w3.org/2001/XMLSchema" xmlns:p="http://schemas.microsoft.com/office/2006/metadata/properties" xmlns:ns1="http://schemas.microsoft.com/sharepoint/v3" xmlns:ns2="2112f0e9-f281-4763-8b3c-86f2ba72ff31" xmlns:ns3="2593540a-aeec-4147-8251-d2d47a2381c2" targetNamespace="http://schemas.microsoft.com/office/2006/metadata/properties" ma:root="true" ma:fieldsID="ab80ce1b28f019dc7988169f41074459" ns1:_="" ns2:_="" ns3:_="">
    <xsd:import namespace="http://schemas.microsoft.com/sharepoint/v3"/>
    <xsd:import namespace="2112f0e9-f281-4763-8b3c-86f2ba72ff31"/>
    <xsd:import namespace="2593540a-aeec-4147-8251-d2d47a2381c2"/>
    <xsd:element name="properties">
      <xsd:complexType>
        <xsd:sequence>
          <xsd:element name="documentManagement">
            <xsd:complexType>
              <xsd:all>
                <xsd:element ref="ns2:Comments" minOccurs="0"/>
                <xsd:element ref="ns2:Status" minOccurs="0"/>
                <xsd:element ref="ns2:Priority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12f0e9-f281-4763-8b3c-86f2ba72ff31" elementFormDefault="qualified">
    <xsd:import namespace="http://schemas.microsoft.com/office/2006/documentManagement/types"/>
    <xsd:import namespace="http://schemas.microsoft.com/office/infopath/2007/PartnerControls"/>
    <xsd:element name="Comments" ma:index="2" nillable="true" ma:displayName="Comments" ma:internalName="Comments" ma:readOnly="false">
      <xsd:simpleType>
        <xsd:restriction base="dms:Note">
          <xsd:maxLength value="255"/>
        </xsd:restriction>
      </xsd:simpleType>
    </xsd:element>
    <xsd:element name="Status" ma:index="3" nillable="true" ma:displayName="Status" ma:format="Dropdown" ma:internalName="Status">
      <xsd:simpleType>
        <xsd:union memberTypes="dms:Text">
          <xsd:simpleType>
            <xsd:restriction base="dms:Choice">
              <xsd:enumeration value="Complete"/>
              <xsd:enumeration value="Needs Updates Reviewed"/>
              <xsd:enumeration value="Needs Updates"/>
              <xsd:enumeration value="Needs Reviewed"/>
              <xsd:enumeration value="Being Updated"/>
            </xsd:restriction>
          </xsd:simpleType>
        </xsd:union>
      </xsd:simpleType>
    </xsd:element>
    <xsd:element name="Priority" ma:index="4" nillable="true" ma:displayName="Priority" ma:format="Dropdown" ma:indexed="true" ma:internalName="Priority">
      <xsd:simpleType>
        <xsd:restriction base="dms:Choice">
          <xsd:enumeration value="Low"/>
          <xsd:enumeration value="Medium"/>
          <xsd:enumeration value="High"/>
        </xsd:restriction>
      </xsd:simple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hidden="true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a8317cf9-0148-4112-873f-c679d408b0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hidden="true" ma:internalName="MediaServiceOCR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93540a-aeec-4147-8251-d2d47a2381c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19" nillable="true" ma:displayName="Taxonomy Catch All Column" ma:hidden="true" ma:list="{3fbdad99-55ce-4cb5-8a5f-00e3283892ae}" ma:internalName="TaxCatchAll" ma:readOnly="false" ma:showField="CatchAllData" ma:web="2593540a-aeec-4147-8251-d2d47a2381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173A08-F900-4276-8206-0BE88F68F11B}">
  <ds:schemaRefs>
    <ds:schemaRef ds:uri="http://www.w3.org/XML/1998/namespace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sharepoint/v3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2593540a-aeec-4147-8251-d2d47a2381c2"/>
    <ds:schemaRef ds:uri="2112f0e9-f281-4763-8b3c-86f2ba72ff31"/>
  </ds:schemaRefs>
</ds:datastoreItem>
</file>

<file path=customXml/itemProps2.xml><?xml version="1.0" encoding="utf-8"?>
<ds:datastoreItem xmlns:ds="http://schemas.openxmlformats.org/officeDocument/2006/customXml" ds:itemID="{C9E8D1EC-59EF-40CE-86E5-6F3FC12D27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DDC802-7439-41A7-BE66-E7775D9556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112f0e9-f281-4763-8b3c-86f2ba72ff31"/>
    <ds:schemaRef ds:uri="2593540a-aeec-4147-8251-d2d47a2381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ITD-0769</vt:lpstr>
      <vt:lpstr>Lookup Tables</vt:lpstr>
      <vt:lpstr>Update Notes</vt:lpstr>
      <vt:lpstr>'ITD-0769'!Print_Area</vt:lpstr>
      <vt:lpstr>'Lookup Tables'!Print_Area</vt:lpstr>
      <vt:lpstr>sumhighpt</vt:lpstr>
    </vt:vector>
  </TitlesOfParts>
  <Company>Idaho Transportation Department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JClevela</dc:creator>
  <cp:lastModifiedBy>Jason Henscheid</cp:lastModifiedBy>
  <cp:lastPrinted>2024-09-06T15:11:09Z</cp:lastPrinted>
  <dcterms:created xsi:type="dcterms:W3CDTF">2009-11-18T15:09:40Z</dcterms:created>
  <dcterms:modified xsi:type="dcterms:W3CDTF">2025-05-02T15:07:09Z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0x01010061D089208C99F241A85A1F9521844203</vt:lpwstr>
  </property>
  <property fmtid="{D5CDD505-2E9C-101B-9397-08002B2CF9AE}" pid="3" name="MediaServiceImageTags">
    <vt:lpwstr/>
  </property>
</Properties>
</file>