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itdhq1fsp05\forms\1001-1500\"/>
    </mc:Choice>
  </mc:AlternateContent>
  <xr:revisionPtr revIDLastSave="0" documentId="8_{3FB8F575-76C9-4793-8E27-61D0DE3C2F1C}" xr6:coauthVersionLast="47" xr6:coauthVersionMax="47" xr10:uidLastSave="{00000000-0000-0000-0000-000000000000}"/>
  <bookViews>
    <workbookView xWindow="-120" yWindow="-120" windowWidth="29040" windowHeight="16440" xr2:uid="{00000000-000D-0000-FFFF-FFFF00000000}"/>
  </bookViews>
  <sheets>
    <sheet name="Quality Level &amp; Pay Factors" sheetId="1" r:id="rId1"/>
  </sheets>
  <definedNames>
    <definedName name="_xlnm.Print_Area" localSheetId="0">'Quality Level &amp; Pay Factors'!$A$1:$I$86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56" i="1" l="1"/>
  <c r="F56" i="1" s="1"/>
  <c r="F54" i="1"/>
  <c r="F55" i="1"/>
  <c r="F57" i="1"/>
  <c r="F53" i="1"/>
  <c r="F52" i="1"/>
  <c r="F51" i="1"/>
  <c r="C67" i="1"/>
  <c r="A80" i="1"/>
  <c r="D48" i="1"/>
  <c r="A57" i="1"/>
  <c r="A66" i="1" s="1"/>
  <c r="A55" i="1"/>
  <c r="A64" i="1" s="1"/>
  <c r="A54" i="1"/>
  <c r="A63" i="1" s="1"/>
  <c r="A52" i="1"/>
  <c r="A61" i="1" s="1"/>
  <c r="A51" i="1"/>
  <c r="A60" i="1" s="1"/>
  <c r="D37" i="1"/>
  <c r="D38" i="1" s="1"/>
  <c r="D39" i="1" s="1"/>
  <c r="E37" i="1"/>
  <c r="E38" i="1" s="1"/>
  <c r="F37" i="1"/>
  <c r="F38" i="1" s="1"/>
  <c r="G37" i="1"/>
  <c r="G38" i="1" s="1"/>
  <c r="H37" i="1"/>
  <c r="H39" i="1" s="1"/>
  <c r="I37" i="1"/>
  <c r="I39" i="1" s="1"/>
  <c r="C37" i="1"/>
  <c r="C38" i="1" s="1"/>
  <c r="C39" i="1" s="1"/>
  <c r="C42" i="1" s="1"/>
  <c r="D11" i="1"/>
  <c r="E11" i="1"/>
  <c r="A53" i="1" s="1"/>
  <c r="A62" i="1" s="1"/>
  <c r="F11" i="1"/>
  <c r="G11" i="1"/>
  <c r="H11" i="1"/>
  <c r="I11" i="1"/>
  <c r="C11" i="1"/>
  <c r="A65" i="1" l="1"/>
  <c r="I38" i="1"/>
  <c r="H38" i="1"/>
  <c r="G39" i="1"/>
  <c r="F39" i="1"/>
  <c r="E39" i="1"/>
  <c r="I48" i="1"/>
  <c r="E48" i="1"/>
  <c r="F48" i="1"/>
  <c r="G48" i="1" l="1"/>
  <c r="H48" i="1"/>
  <c r="C48" i="1"/>
  <c r="D41" i="1"/>
  <c r="D43" i="1" s="1"/>
  <c r="D44" i="1" s="1"/>
  <c r="I40" i="1"/>
  <c r="I41" i="1" s="1"/>
  <c r="I43" i="1" s="1"/>
  <c r="I44" i="1" s="1"/>
  <c r="D40" i="1"/>
  <c r="D42" i="1" s="1"/>
  <c r="G40" i="1"/>
  <c r="G42" i="1" s="1"/>
  <c r="G45" i="1" s="1"/>
  <c r="G46" i="1" s="1"/>
  <c r="F40" i="1"/>
  <c r="F42" i="1" s="1"/>
  <c r="E40" i="1"/>
  <c r="E42" i="1" s="1"/>
  <c r="H40" i="1"/>
  <c r="H42" i="1" s="1"/>
  <c r="H45" i="1" s="1"/>
  <c r="H46" i="1" s="1"/>
  <c r="A68" i="1"/>
  <c r="A5" i="1"/>
  <c r="A35" i="1"/>
  <c r="E41" i="1" l="1"/>
  <c r="E43" i="1" s="1"/>
  <c r="E44" i="1" s="1"/>
  <c r="D45" i="1"/>
  <c r="D46" i="1" s="1"/>
  <c r="D47" i="1" s="1"/>
  <c r="C61" i="1" s="1"/>
  <c r="I42" i="1"/>
  <c r="I45" i="1" s="1"/>
  <c r="I46" i="1" s="1"/>
  <c r="I47" i="1" s="1"/>
  <c r="E45" i="1"/>
  <c r="E46" i="1" s="1"/>
  <c r="F45" i="1"/>
  <c r="F46" i="1" s="1"/>
  <c r="H41" i="1"/>
  <c r="H43" i="1" s="1"/>
  <c r="H44" i="1" s="1"/>
  <c r="H47" i="1" s="1"/>
  <c r="C56" i="1" s="1"/>
  <c r="F41" i="1"/>
  <c r="F43" i="1" s="1"/>
  <c r="F44" i="1" s="1"/>
  <c r="G41" i="1"/>
  <c r="G43" i="1" s="1"/>
  <c r="G44" i="1" s="1"/>
  <c r="G47" i="1" s="1"/>
  <c r="E47" i="1" l="1"/>
  <c r="C62" i="1" s="1"/>
  <c r="C65" i="1"/>
  <c r="C57" i="1"/>
  <c r="C66" i="1"/>
  <c r="C55" i="1"/>
  <c r="C64" i="1"/>
  <c r="F47" i="1"/>
  <c r="C63" i="1" s="1"/>
  <c r="C54" i="1" l="1"/>
  <c r="C53" i="1"/>
  <c r="C40" i="1" l="1"/>
  <c r="C45" i="1" s="1"/>
  <c r="C46" i="1" s="1"/>
  <c r="C52" i="1" l="1"/>
  <c r="C41" i="1"/>
  <c r="C43" i="1" s="1"/>
  <c r="C44" i="1" s="1"/>
  <c r="C47" i="1" s="1"/>
  <c r="C60" i="1" l="1"/>
  <c r="C51" i="1"/>
  <c r="C71" i="1" l="1"/>
  <c r="C74" i="1" s="1"/>
  <c r="C78" i="1" s="1"/>
  <c r="C79" i="1" l="1"/>
</calcChain>
</file>

<file path=xl/sharedStrings.xml><?xml version="1.0" encoding="utf-8"?>
<sst xmlns="http://schemas.openxmlformats.org/spreadsheetml/2006/main" count="54" uniqueCount="47">
  <si>
    <t>2020 QASP SA Pay Factor Field Sheet for Aggregates</t>
  </si>
  <si>
    <t xml:space="preserve">For use with the 2020 Quality Assurance Special Provision for State Acceptance (2020 QASP SA - 10/21/2019) </t>
  </si>
  <si>
    <t>Lot Number</t>
  </si>
  <si>
    <t>Key Number</t>
  </si>
  <si>
    <t>Item Number</t>
  </si>
  <si>
    <t>Quality Characteristic</t>
  </si>
  <si>
    <t>1"</t>
  </si>
  <si>
    <t>3/4</t>
  </si>
  <si>
    <t>#4</t>
  </si>
  <si>
    <t>#8</t>
  </si>
  <si>
    <t>#200</t>
  </si>
  <si>
    <t>Upper Specification Limit (USL)</t>
  </si>
  <si>
    <t>Lower Specification Limit (LSL)</t>
  </si>
  <si>
    <t>Enter Test Results Used for Lot Acceptance Below*</t>
  </si>
  <si>
    <t>Laboratory Test Number</t>
  </si>
  <si>
    <r>
      <t xml:space="preserve">*Please Note: </t>
    </r>
    <r>
      <rPr>
        <sz val="10"/>
        <color theme="1"/>
        <rFont val="Calibri"/>
        <family val="2"/>
        <scheme val="minor"/>
      </rPr>
      <t xml:space="preserve">Official calculations used for verification, acceptance, and payment use values reported to the number of significant digits shown in </t>
    </r>
    <r>
      <rPr>
        <b/>
        <sz val="10"/>
        <color theme="1"/>
        <rFont val="Calibri"/>
        <family val="2"/>
        <scheme val="minor"/>
      </rPr>
      <t>2020 QASP SA Table 106.03-1.</t>
    </r>
    <r>
      <rPr>
        <sz val="10"/>
        <color theme="1"/>
        <rFont val="Calibri"/>
        <family val="2"/>
        <scheme val="minor"/>
      </rPr>
      <t xml:space="preserve"> The verification information given below is approximate unless reporting requirements are meet. The reporting precision of results may change the status of lot acceptance and payment </t>
    </r>
    <r>
      <rPr>
        <b/>
        <sz val="10"/>
        <color theme="1"/>
        <rFont val="Calibri"/>
        <family val="2"/>
        <scheme val="minor"/>
      </rPr>
      <t xml:space="preserve">significantly </t>
    </r>
    <r>
      <rPr>
        <sz val="10"/>
        <color theme="1"/>
        <rFont val="Calibri"/>
        <family val="2"/>
        <scheme val="minor"/>
      </rPr>
      <t>depending on the precision of the data being entered into this worksheet.</t>
    </r>
  </si>
  <si>
    <t>2020 QASP SA - 106.03.B.1. - Statistical Analysis</t>
  </si>
  <si>
    <t>n =</t>
  </si>
  <si>
    <t> =</t>
  </si>
  <si>
    <t>S =</t>
  </si>
  <si>
    <r>
      <t>Q</t>
    </r>
    <r>
      <rPr>
        <vertAlign val="subscript"/>
        <sz val="11"/>
        <rFont val="MS Reference Sans Serif"/>
        <family val="2"/>
      </rPr>
      <t>U</t>
    </r>
    <r>
      <rPr>
        <sz val="11"/>
        <rFont val="MS Reference Sans Serif"/>
        <family val="2"/>
      </rPr>
      <t xml:space="preserve"> =</t>
    </r>
  </si>
  <si>
    <r>
      <t>Q</t>
    </r>
    <r>
      <rPr>
        <vertAlign val="subscript"/>
        <sz val="11"/>
        <rFont val="MS Reference Sans Serif"/>
        <family val="2"/>
      </rPr>
      <t>L</t>
    </r>
    <r>
      <rPr>
        <sz val="11"/>
        <rFont val="MS Reference Sans Serif"/>
        <family val="2"/>
      </rPr>
      <t xml:space="preserve"> =</t>
    </r>
  </si>
  <si>
    <r>
      <t>x</t>
    </r>
    <r>
      <rPr>
        <vertAlign val="subscript"/>
        <sz val="11"/>
        <color theme="1"/>
        <rFont val="MS Reference Sans Serif"/>
        <family val="2"/>
      </rPr>
      <t>(upper)</t>
    </r>
    <r>
      <rPr>
        <sz val="11"/>
        <color theme="1"/>
        <rFont val="MS Reference Sans Serif"/>
        <family val="2"/>
      </rPr>
      <t xml:space="preserve"> =</t>
    </r>
  </si>
  <si>
    <r>
      <t>P</t>
    </r>
    <r>
      <rPr>
        <vertAlign val="subscript"/>
        <sz val="11"/>
        <rFont val="MS Reference Sans Serif"/>
        <family val="2"/>
      </rPr>
      <t>U</t>
    </r>
    <r>
      <rPr>
        <sz val="11"/>
        <rFont val="MS Reference Sans Serif"/>
        <family val="2"/>
      </rPr>
      <t xml:space="preserve"> =</t>
    </r>
  </si>
  <si>
    <r>
      <t>x</t>
    </r>
    <r>
      <rPr>
        <vertAlign val="subscript"/>
        <sz val="11"/>
        <color theme="1"/>
        <rFont val="MS Reference Sans Serif"/>
        <family val="2"/>
      </rPr>
      <t>(lower)</t>
    </r>
    <r>
      <rPr>
        <sz val="11"/>
        <color theme="1"/>
        <rFont val="MS Reference Sans Serif"/>
        <family val="2"/>
      </rPr>
      <t xml:space="preserve"> =</t>
    </r>
  </si>
  <si>
    <r>
      <t>P</t>
    </r>
    <r>
      <rPr>
        <vertAlign val="subscript"/>
        <sz val="11"/>
        <rFont val="MS Reference Sans Serif"/>
        <family val="2"/>
      </rPr>
      <t>L</t>
    </r>
    <r>
      <rPr>
        <sz val="11"/>
        <rFont val="MS Reference Sans Serif"/>
        <family val="2"/>
      </rPr>
      <t xml:space="preserve"> =</t>
    </r>
  </si>
  <si>
    <t>PWL =</t>
  </si>
  <si>
    <t>Used in Payment Calculation</t>
  </si>
  <si>
    <t>Criteria Used for Acceptance (2020 QASP SA - 106.03.B.2.)</t>
  </si>
  <si>
    <t>PWL</t>
  </si>
  <si>
    <t>Lot Acceptance Status</t>
  </si>
  <si>
    <t>Criteria Used for Payment (2020 QASP SA - 106.03.B.3.a.)</t>
  </si>
  <si>
    <r>
      <t>PWL</t>
    </r>
    <r>
      <rPr>
        <b/>
        <vertAlign val="subscript"/>
        <sz val="14"/>
        <color theme="1"/>
        <rFont val="Calibri"/>
        <family val="2"/>
        <scheme val="minor"/>
      </rPr>
      <t>Avg</t>
    </r>
  </si>
  <si>
    <t>Pay Factor Equations (2020 QASP SA - 109.09)</t>
  </si>
  <si>
    <t>Calc Pay Factor (2020 QASP SA 109.09.B)</t>
  </si>
  <si>
    <r>
      <t>PF</t>
    </r>
    <r>
      <rPr>
        <vertAlign val="subscript"/>
        <sz val="11"/>
        <color theme="1"/>
        <rFont val="Calibri"/>
        <family val="2"/>
        <scheme val="minor"/>
      </rPr>
      <t>303</t>
    </r>
  </si>
  <si>
    <t>Basis of Payment (2020 QASP SA)</t>
  </si>
  <si>
    <t>Composite Pay Factor for Quality Characteristics</t>
  </si>
  <si>
    <r>
      <t>Quantity represented by lot (Q</t>
    </r>
    <r>
      <rPr>
        <vertAlign val="subscript"/>
        <sz val="10"/>
        <color theme="1"/>
        <rFont val="Calibri"/>
        <family val="2"/>
        <scheme val="minor"/>
      </rPr>
      <t>i</t>
    </r>
    <r>
      <rPr>
        <sz val="10"/>
        <rFont val="Arial"/>
        <family val="2"/>
      </rPr>
      <t>)</t>
    </r>
  </si>
  <si>
    <t>Contract unit price (P)</t>
  </si>
  <si>
    <t>Composite Incentive/Disincentive</t>
  </si>
  <si>
    <r>
      <t>PA</t>
    </r>
    <r>
      <rPr>
        <vertAlign val="subscript"/>
        <sz val="11"/>
        <color theme="1"/>
        <rFont val="Calibri"/>
        <family val="2"/>
        <scheme val="minor"/>
      </rPr>
      <t>405</t>
    </r>
  </si>
  <si>
    <t>Total Payment for Lot</t>
  </si>
  <si>
    <t>Remarks/Comments</t>
  </si>
  <si>
    <t>Entered by</t>
  </si>
  <si>
    <t>Date</t>
  </si>
  <si>
    <t>Reviewed by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</si>
</sst>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4" formatCode="_(&quot;$&quot;* #,##0.00_);_(&quot;$&quot;* \(#,##0.00\);_(&quot;$&quot;* &quot;-&quot;??_);_(@_)"/>
    <numFmt numFmtId="164" formatCode="0.00000"/>
    <numFmt numFmtId="165" formatCode="0.000000"/>
    <numFmt numFmtId="166" formatCode="0.000"/>
    <numFmt numFmtId="167" formatCode="&quot;$&quot;#,##0.00"/>
    <numFmt numFmtId="168" formatCode="0.0"/>
    <numFmt numFmtId="169" formatCode="0.000000000"/>
    <numFmt numFmtId="170" formatCode="0.0000000000000"/>
    <numFmt numFmtId="171" formatCode="0.000000000000000"/>
  </numFmts>
  <fonts count="2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vertAlign val="subscript"/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1"/>
      <color theme="1"/>
      <name val="MS Reference Sans Serif"/>
      <family val="2"/>
    </font>
    <font>
      <sz val="11"/>
      <name val="MS Reference Sans Serif"/>
      <family val="2"/>
    </font>
    <font>
      <vertAlign val="subscript"/>
      <sz val="11"/>
      <name val="MS Reference Sans Serif"/>
      <family val="2"/>
    </font>
    <font>
      <vertAlign val="subscript"/>
      <sz val="11"/>
      <color theme="1"/>
      <name val="MS Reference Sans Serif"/>
      <family val="2"/>
    </font>
    <font>
      <b/>
      <i/>
      <sz val="10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i/>
      <sz val="10"/>
      <color rgb="FFFF000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1"/>
      <color theme="1"/>
      <name val="MS Reference Sans Serif"/>
      <family val="2"/>
    </font>
    <font>
      <sz val="9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color theme="1"/>
      <name val="MS Reference Sans Serif"/>
      <family val="2"/>
    </font>
    <font>
      <b/>
      <sz val="14"/>
      <color theme="1"/>
      <name val="Calibri"/>
      <family val="2"/>
      <scheme val="minor"/>
    </font>
    <font>
      <b/>
      <vertAlign val="subscript"/>
      <sz val="14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vertAlign val="subscript"/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4" tint="0.79998168889431442"/>
        <bgColor indexed="64"/>
      </patternFill>
    </fill>
  </fills>
  <borders count="47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thin">
        <color auto="1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thin">
        <color auto="1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dashed">
        <color indexed="64"/>
      </bottom>
      <diagonal/>
    </border>
    <border>
      <left/>
      <right style="hair">
        <color indexed="64"/>
      </right>
      <top style="thin">
        <color auto="1"/>
      </top>
      <bottom style="dashed">
        <color indexed="64"/>
      </bottom>
      <diagonal/>
    </border>
    <border>
      <left style="hair">
        <color indexed="64"/>
      </left>
      <right style="hair">
        <color indexed="64"/>
      </right>
      <top style="thin">
        <color auto="1"/>
      </top>
      <bottom style="dashed">
        <color indexed="64"/>
      </bottom>
      <diagonal/>
    </border>
    <border>
      <left/>
      <right style="thin">
        <color auto="1"/>
      </right>
      <top style="thin">
        <color auto="1"/>
      </top>
      <bottom style="dashed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dashed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ashed">
        <color indexed="64"/>
      </top>
      <bottom style="dashed">
        <color indexed="64"/>
      </bottom>
      <diagonal/>
    </border>
    <border>
      <left/>
      <right style="hair">
        <color indexed="64"/>
      </right>
      <top style="dashed">
        <color indexed="64"/>
      </top>
      <bottom style="dashed">
        <color indexed="64"/>
      </bottom>
      <diagonal/>
    </border>
    <border>
      <left/>
      <right/>
      <top style="dashed">
        <color indexed="64"/>
      </top>
      <bottom style="dashed">
        <color indexed="64"/>
      </bottom>
      <diagonal/>
    </border>
    <border>
      <left style="hair">
        <color indexed="64"/>
      </left>
      <right/>
      <top style="dashed">
        <color indexed="64"/>
      </top>
      <bottom style="dashed">
        <color indexed="64"/>
      </bottom>
      <diagonal/>
    </border>
    <border>
      <left/>
      <right style="thin">
        <color indexed="64"/>
      </right>
      <top style="dashed">
        <color indexed="64"/>
      </top>
      <bottom style="dashed">
        <color indexed="64"/>
      </bottom>
      <diagonal/>
    </border>
    <border>
      <left/>
      <right style="thin">
        <color indexed="64"/>
      </right>
      <top style="dashed">
        <color indexed="64"/>
      </top>
      <bottom style="thin">
        <color indexed="64"/>
      </bottom>
      <diagonal/>
    </border>
    <border>
      <left/>
      <right style="hair">
        <color indexed="64"/>
      </right>
      <top style="dashed">
        <color indexed="64"/>
      </top>
      <bottom style="thin">
        <color indexed="64"/>
      </bottom>
      <diagonal/>
    </border>
    <border>
      <left/>
      <right/>
      <top style="dashed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ashed">
        <color indexed="64"/>
      </bottom>
      <diagonal/>
    </border>
    <border>
      <left/>
      <right style="hair">
        <color indexed="64"/>
      </right>
      <top style="dashed">
        <color indexed="64"/>
      </top>
      <bottom/>
      <diagonal/>
    </border>
    <border>
      <left style="thin">
        <color indexed="64"/>
      </left>
      <right/>
      <top style="dashed">
        <color indexed="64"/>
      </top>
      <bottom/>
      <diagonal/>
    </border>
    <border>
      <left style="thin">
        <color indexed="64"/>
      </left>
      <right/>
      <top style="dashed">
        <color indexed="64"/>
      </top>
      <bottom style="thin">
        <color indexed="64"/>
      </bottom>
      <diagonal/>
    </border>
    <border>
      <left style="hair">
        <color indexed="64"/>
      </left>
      <right/>
      <top style="dashed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dashed">
        <color indexed="64"/>
      </bottom>
      <diagonal/>
    </border>
    <border>
      <left style="hair">
        <color indexed="64"/>
      </left>
      <right style="thin">
        <color indexed="64"/>
      </right>
      <top style="thin">
        <color auto="1"/>
      </top>
      <bottom style="dashed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dashed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/>
      <top/>
      <bottom style="dashed">
        <color indexed="64"/>
      </bottom>
      <diagonal/>
    </border>
    <border>
      <left/>
      <right style="hair">
        <color indexed="64"/>
      </right>
      <top style="dotted">
        <color indexed="64"/>
      </top>
      <bottom style="thin">
        <color auto="1"/>
      </bottom>
      <diagonal/>
    </border>
    <border>
      <left style="thin">
        <color indexed="64"/>
      </left>
      <right/>
      <top style="dashed">
        <color indexed="64"/>
      </top>
      <bottom style="dotted">
        <color indexed="64"/>
      </bottom>
      <diagonal/>
    </border>
    <border>
      <left/>
      <right style="hair">
        <color indexed="64"/>
      </right>
      <top style="dashed">
        <color indexed="64"/>
      </top>
      <bottom style="dotted">
        <color indexed="64"/>
      </bottom>
      <diagonal/>
    </border>
    <border>
      <left/>
      <right style="thin">
        <color indexed="64"/>
      </right>
      <top style="dashed">
        <color indexed="64"/>
      </top>
      <bottom style="dotted">
        <color indexed="64"/>
      </bottom>
      <diagonal/>
    </border>
    <border>
      <left/>
      <right style="hair">
        <color indexed="64"/>
      </right>
      <top style="thin">
        <color auto="1"/>
      </top>
      <bottom/>
      <diagonal/>
    </border>
    <border>
      <left style="thin">
        <color indexed="64"/>
      </left>
      <right/>
      <top style="dotted">
        <color indexed="64"/>
      </top>
      <bottom style="thin">
        <color auto="1"/>
      </bottom>
      <diagonal/>
    </border>
  </borders>
  <cellStyleXfs count="6">
    <xf numFmtId="0" fontId="0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4" fillId="0" borderId="0"/>
  </cellStyleXfs>
  <cellXfs count="235">
    <xf numFmtId="0" fontId="0" fillId="0" borderId="0" xfId="0"/>
    <xf numFmtId="0" fontId="1" fillId="0" borderId="0" xfId="2" applyBorder="1" applyProtection="1"/>
    <xf numFmtId="0" fontId="1" fillId="0" borderId="0" xfId="2" applyFont="1" applyBorder="1" applyProtection="1"/>
    <xf numFmtId="0" fontId="1" fillId="0" borderId="0" xfId="2" applyFill="1" applyBorder="1" applyProtection="1"/>
    <xf numFmtId="0" fontId="1" fillId="0" borderId="0" xfId="2" applyProtection="1"/>
    <xf numFmtId="164" fontId="1" fillId="0" borderId="0" xfId="2" applyNumberFormat="1" applyBorder="1" applyProtection="1"/>
    <xf numFmtId="166" fontId="6" fillId="0" borderId="0" xfId="2" quotePrefix="1" applyNumberFormat="1" applyFont="1" applyAlignment="1" applyProtection="1">
      <alignment horizontal="right"/>
    </xf>
    <xf numFmtId="0" fontId="6" fillId="0" borderId="0" xfId="2" applyFont="1" applyAlignment="1" applyProtection="1">
      <alignment horizontal="right"/>
    </xf>
    <xf numFmtId="164" fontId="6" fillId="0" borderId="0" xfId="2" quotePrefix="1" applyNumberFormat="1" applyFont="1" applyAlignment="1" applyProtection="1">
      <alignment horizontal="right"/>
    </xf>
    <xf numFmtId="0" fontId="6" fillId="0" borderId="0" xfId="2" quotePrefix="1" applyFont="1" applyAlignment="1" applyProtection="1">
      <alignment horizontal="right"/>
    </xf>
    <xf numFmtId="0" fontId="2" fillId="0" borderId="0" xfId="2" applyFont="1" applyBorder="1" applyProtection="1"/>
    <xf numFmtId="165" fontId="7" fillId="0" borderId="0" xfId="2" quotePrefix="1" applyNumberFormat="1" applyFont="1" applyAlignment="1" applyProtection="1">
      <alignment horizontal="right"/>
    </xf>
    <xf numFmtId="2" fontId="1" fillId="0" borderId="0" xfId="2" applyNumberFormat="1" applyFont="1" applyBorder="1" applyProtection="1"/>
    <xf numFmtId="10" fontId="0" fillId="0" borderId="0" xfId="3" applyNumberFormat="1" applyFont="1" applyBorder="1" applyProtection="1"/>
    <xf numFmtId="165" fontId="1" fillId="0" borderId="0" xfId="2" applyNumberFormat="1" applyFont="1" applyBorder="1" applyProtection="1"/>
    <xf numFmtId="0" fontId="0" fillId="0" borderId="0" xfId="2" applyFont="1" applyBorder="1" applyProtection="1"/>
    <xf numFmtId="0" fontId="0" fillId="0" borderId="0" xfId="2" applyFont="1" applyFill="1" applyBorder="1" applyProtection="1"/>
    <xf numFmtId="14" fontId="0" fillId="0" borderId="0" xfId="2" applyNumberFormat="1" applyFont="1" applyFill="1" applyBorder="1" applyProtection="1"/>
    <xf numFmtId="2" fontId="2" fillId="0" borderId="0" xfId="2" applyNumberFormat="1" applyFont="1" applyFill="1" applyBorder="1" applyAlignment="1" applyProtection="1"/>
    <xf numFmtId="0" fontId="2" fillId="0" borderId="0" xfId="2" applyFont="1" applyFill="1" applyBorder="1" applyProtection="1"/>
    <xf numFmtId="0" fontId="6" fillId="0" borderId="0" xfId="2" applyFont="1" applyFill="1" applyBorder="1" applyAlignment="1" applyProtection="1"/>
    <xf numFmtId="0" fontId="2" fillId="2" borderId="19" xfId="2" applyFont="1" applyFill="1" applyBorder="1" applyAlignment="1" applyProtection="1">
      <alignment horizontal="center"/>
    </xf>
    <xf numFmtId="0" fontId="1" fillId="0" borderId="20" xfId="2" applyBorder="1" applyAlignment="1" applyProtection="1">
      <alignment horizontal="center"/>
    </xf>
    <xf numFmtId="165" fontId="6" fillId="0" borderId="20" xfId="2" quotePrefix="1" applyNumberFormat="1" applyFont="1" applyBorder="1" applyAlignment="1" applyProtection="1">
      <alignment horizontal="center"/>
    </xf>
    <xf numFmtId="166" fontId="6" fillId="0" borderId="23" xfId="2" quotePrefix="1" applyNumberFormat="1" applyFont="1" applyBorder="1" applyAlignment="1" applyProtection="1">
      <alignment horizontal="center"/>
    </xf>
    <xf numFmtId="0" fontId="6" fillId="0" borderId="20" xfId="2" applyFont="1" applyBorder="1" applyAlignment="1" applyProtection="1">
      <alignment horizontal="center"/>
    </xf>
    <xf numFmtId="0" fontId="8" fillId="0" borderId="9" xfId="2" applyFont="1" applyBorder="1" applyAlignment="1" applyProtection="1">
      <alignment horizontal="right" indent="2"/>
    </xf>
    <xf numFmtId="0" fontId="8" fillId="0" borderId="14" xfId="2" applyFont="1" applyBorder="1" applyAlignment="1" applyProtection="1">
      <alignment horizontal="right" indent="2"/>
    </xf>
    <xf numFmtId="165" fontId="9" fillId="0" borderId="31" xfId="2" quotePrefix="1" applyNumberFormat="1" applyFont="1" applyBorder="1" applyAlignment="1" applyProtection="1">
      <alignment horizontal="right" indent="2"/>
    </xf>
    <xf numFmtId="0" fontId="9" fillId="0" borderId="31" xfId="2" quotePrefix="1" applyFont="1" applyBorder="1" applyAlignment="1" applyProtection="1">
      <alignment horizontal="right" indent="2"/>
    </xf>
    <xf numFmtId="0" fontId="8" fillId="2" borderId="31" xfId="2" applyFont="1" applyFill="1" applyBorder="1" applyAlignment="1" applyProtection="1">
      <alignment horizontal="right" indent="2"/>
    </xf>
    <xf numFmtId="164" fontId="1" fillId="2" borderId="23" xfId="2" applyNumberFormat="1" applyFont="1" applyFill="1" applyBorder="1" applyAlignment="1" applyProtection="1">
      <alignment horizontal="center"/>
    </xf>
    <xf numFmtId="0" fontId="9" fillId="2" borderId="23" xfId="2" applyFont="1" applyFill="1" applyBorder="1" applyAlignment="1" applyProtection="1">
      <alignment horizontal="right" indent="2"/>
    </xf>
    <xf numFmtId="166" fontId="6" fillId="2" borderId="23" xfId="2" quotePrefix="1" applyNumberFormat="1" applyFont="1" applyFill="1" applyBorder="1" applyAlignment="1" applyProtection="1">
      <alignment horizontal="center"/>
    </xf>
    <xf numFmtId="164" fontId="6" fillId="2" borderId="20" xfId="2" quotePrefix="1" applyNumberFormat="1" applyFont="1" applyFill="1" applyBorder="1" applyAlignment="1" applyProtection="1">
      <alignment horizontal="center"/>
    </xf>
    <xf numFmtId="0" fontId="9" fillId="2" borderId="31" xfId="2" quotePrefix="1" applyFont="1" applyFill="1" applyBorder="1" applyAlignment="1" applyProtection="1">
      <alignment horizontal="right" indent="2"/>
    </xf>
    <xf numFmtId="0" fontId="6" fillId="2" borderId="9" xfId="2" quotePrefix="1" applyFont="1" applyFill="1" applyBorder="1" applyAlignment="1" applyProtection="1">
      <alignment horizontal="center"/>
    </xf>
    <xf numFmtId="0" fontId="2" fillId="0" borderId="0" xfId="2" applyFont="1" applyBorder="1" applyAlignment="1" applyProtection="1">
      <alignment horizontal="left" indent="1"/>
    </xf>
    <xf numFmtId="0" fontId="1" fillId="2" borderId="11" xfId="2" applyFill="1" applyBorder="1" applyProtection="1"/>
    <xf numFmtId="2" fontId="1" fillId="2" borderId="7" xfId="2" applyNumberFormat="1" applyFont="1" applyFill="1" applyBorder="1" applyProtection="1"/>
    <xf numFmtId="0" fontId="2" fillId="2" borderId="11" xfId="2" applyFont="1" applyFill="1" applyBorder="1" applyProtection="1"/>
    <xf numFmtId="0" fontId="2" fillId="2" borderId="11" xfId="2" applyFont="1" applyFill="1" applyBorder="1" applyAlignment="1" applyProtection="1">
      <alignment horizontal="right" indent="2"/>
    </xf>
    <xf numFmtId="2" fontId="2" fillId="2" borderId="7" xfId="2" applyNumberFormat="1" applyFont="1" applyFill="1" applyBorder="1" applyAlignment="1" applyProtection="1">
      <alignment horizontal="left"/>
    </xf>
    <xf numFmtId="2" fontId="2" fillId="2" borderId="19" xfId="2" applyNumberFormat="1" applyFont="1" applyFill="1" applyBorder="1" applyAlignment="1" applyProtection="1">
      <alignment horizontal="left"/>
    </xf>
    <xf numFmtId="0" fontId="0" fillId="0" borderId="0" xfId="0" applyProtection="1"/>
    <xf numFmtId="0" fontId="2" fillId="2" borderId="6" xfId="0" applyFont="1" applyFill="1" applyBorder="1" applyProtection="1"/>
    <xf numFmtId="0" fontId="0" fillId="0" borderId="13" xfId="0" applyBorder="1" applyProtection="1"/>
    <xf numFmtId="0" fontId="0" fillId="0" borderId="3" xfId="0" applyBorder="1" applyProtection="1"/>
    <xf numFmtId="0" fontId="0" fillId="2" borderId="32" xfId="0" applyFill="1" applyBorder="1" applyProtection="1"/>
    <xf numFmtId="0" fontId="0" fillId="0" borderId="32" xfId="0" applyBorder="1" applyProtection="1"/>
    <xf numFmtId="0" fontId="0" fillId="2" borderId="22" xfId="0" applyFill="1" applyBorder="1" applyProtection="1"/>
    <xf numFmtId="0" fontId="0" fillId="0" borderId="0" xfId="0" applyBorder="1" applyProtection="1"/>
    <xf numFmtId="0" fontId="0" fillId="0" borderId="6" xfId="0" applyBorder="1" applyProtection="1"/>
    <xf numFmtId="0" fontId="16" fillId="0" borderId="11" xfId="2" applyFont="1" applyBorder="1" applyAlignment="1" applyProtection="1">
      <alignment horizontal="right" indent="2"/>
    </xf>
    <xf numFmtId="0" fontId="18" fillId="0" borderId="0" xfId="0" applyFont="1" applyProtection="1"/>
    <xf numFmtId="0" fontId="2" fillId="0" borderId="0" xfId="2" applyFont="1" applyFill="1" applyBorder="1" applyAlignment="1" applyProtection="1"/>
    <xf numFmtId="0" fontId="19" fillId="0" borderId="0" xfId="2" applyFont="1" applyFill="1" applyBorder="1" applyProtection="1"/>
    <xf numFmtId="167" fontId="0" fillId="0" borderId="0" xfId="0" applyNumberFormat="1" applyBorder="1" applyProtection="1"/>
    <xf numFmtId="0" fontId="0" fillId="0" borderId="0" xfId="0" quotePrefix="1" applyBorder="1" applyProtection="1"/>
    <xf numFmtId="0" fontId="19" fillId="0" borderId="0" xfId="0" applyFont="1" applyBorder="1" applyAlignment="1" applyProtection="1">
      <alignment vertical="top" wrapText="1"/>
    </xf>
    <xf numFmtId="0" fontId="0" fillId="0" borderId="0" xfId="0" applyFill="1" applyBorder="1" applyProtection="1"/>
    <xf numFmtId="0" fontId="2" fillId="0" borderId="0" xfId="2" applyFont="1" applyBorder="1" applyAlignment="1" applyProtection="1"/>
    <xf numFmtId="2" fontId="0" fillId="0" borderId="0" xfId="2" applyNumberFormat="1" applyFont="1" applyBorder="1" applyProtection="1"/>
    <xf numFmtId="0" fontId="0" fillId="0" borderId="0" xfId="2" applyFont="1" applyBorder="1" applyAlignment="1" applyProtection="1"/>
    <xf numFmtId="0" fontId="16" fillId="0" borderId="0" xfId="2" applyFont="1" applyFill="1" applyBorder="1" applyAlignment="1" applyProtection="1">
      <alignment horizontal="right" indent="2"/>
    </xf>
    <xf numFmtId="0" fontId="1" fillId="0" borderId="0" xfId="2" applyFont="1" applyFill="1" applyBorder="1" applyAlignment="1" applyProtection="1">
      <alignment horizontal="center"/>
    </xf>
    <xf numFmtId="2" fontId="1" fillId="3" borderId="15" xfId="2" applyNumberFormat="1" applyFill="1" applyBorder="1" applyAlignment="1" applyProtection="1">
      <alignment horizontal="center"/>
      <protection locked="0"/>
    </xf>
    <xf numFmtId="2" fontId="1" fillId="3" borderId="10" xfId="2" applyNumberFormat="1" applyFill="1" applyBorder="1" applyAlignment="1" applyProtection="1">
      <alignment horizontal="center"/>
      <protection locked="0"/>
    </xf>
    <xf numFmtId="2" fontId="2" fillId="2" borderId="6" xfId="2" applyNumberFormat="1" applyFont="1" applyFill="1" applyBorder="1" applyAlignment="1" applyProtection="1">
      <alignment horizontal="left" indent="3"/>
    </xf>
    <xf numFmtId="0" fontId="20" fillId="0" borderId="0" xfId="0" applyFont="1" applyBorder="1" applyAlignment="1" applyProtection="1">
      <alignment horizontal="left" indent="3"/>
    </xf>
    <xf numFmtId="2" fontId="2" fillId="2" borderId="7" xfId="2" applyNumberFormat="1" applyFont="1" applyFill="1" applyBorder="1" applyAlignment="1" applyProtection="1">
      <alignment horizontal="left" indent="2"/>
    </xf>
    <xf numFmtId="0" fontId="1" fillId="0" borderId="0" xfId="2" applyBorder="1" applyAlignment="1" applyProtection="1">
      <alignment horizontal="center"/>
    </xf>
    <xf numFmtId="0" fontId="1" fillId="0" borderId="0" xfId="2" applyFill="1" applyBorder="1" applyAlignment="1" applyProtection="1">
      <alignment horizontal="center"/>
    </xf>
    <xf numFmtId="0" fontId="0" fillId="0" borderId="0" xfId="2" applyFont="1" applyFill="1" applyBorder="1" applyAlignment="1" applyProtection="1">
      <alignment horizontal="center"/>
    </xf>
    <xf numFmtId="0" fontId="2" fillId="0" borderId="0" xfId="2" applyFont="1" applyFill="1" applyBorder="1" applyAlignment="1" applyProtection="1">
      <alignment horizontal="center"/>
    </xf>
    <xf numFmtId="0" fontId="2" fillId="5" borderId="11" xfId="2" applyFont="1" applyFill="1" applyBorder="1" applyAlignment="1" applyProtection="1">
      <alignment horizontal="center"/>
      <protection locked="0"/>
    </xf>
    <xf numFmtId="0" fontId="2" fillId="5" borderId="19" xfId="2" applyFont="1" applyFill="1" applyBorder="1" applyAlignment="1" applyProtection="1">
      <alignment horizontal="center"/>
      <protection locked="0"/>
    </xf>
    <xf numFmtId="0" fontId="13" fillId="0" borderId="0" xfId="2" applyFont="1" applyFill="1" applyBorder="1" applyAlignment="1" applyProtection="1">
      <alignment vertical="top" wrapText="1"/>
    </xf>
    <xf numFmtId="0" fontId="5" fillId="0" borderId="0" xfId="2" applyFont="1" applyFill="1" applyBorder="1" applyAlignment="1" applyProtection="1"/>
    <xf numFmtId="0" fontId="1" fillId="0" borderId="0" xfId="2" applyBorder="1" applyAlignment="1" applyProtection="1"/>
    <xf numFmtId="0" fontId="6" fillId="0" borderId="0" xfId="2" applyFont="1" applyFill="1" applyBorder="1" applyAlignment="1" applyProtection="1">
      <alignment horizontal="center"/>
    </xf>
    <xf numFmtId="164" fontId="1" fillId="0" borderId="0" xfId="2" applyNumberFormat="1" applyFont="1" applyFill="1" applyBorder="1" applyAlignment="1" applyProtection="1">
      <alignment horizontal="center"/>
    </xf>
    <xf numFmtId="166" fontId="6" fillId="0" borderId="0" xfId="2" quotePrefix="1" applyNumberFormat="1" applyFont="1" applyFill="1" applyBorder="1" applyAlignment="1" applyProtection="1">
      <alignment horizontal="center"/>
    </xf>
    <xf numFmtId="165" fontId="6" fillId="0" borderId="0" xfId="2" quotePrefix="1" applyNumberFormat="1" applyFont="1" applyFill="1" applyBorder="1" applyAlignment="1" applyProtection="1">
      <alignment horizontal="center"/>
    </xf>
    <xf numFmtId="164" fontId="6" fillId="0" borderId="0" xfId="2" quotePrefix="1" applyNumberFormat="1" applyFont="1" applyFill="1" applyBorder="1" applyAlignment="1" applyProtection="1">
      <alignment horizontal="center"/>
    </xf>
    <xf numFmtId="0" fontId="6" fillId="0" borderId="0" xfId="2" quotePrefix="1" applyFont="1" applyFill="1" applyBorder="1" applyAlignment="1" applyProtection="1">
      <alignment horizontal="center"/>
    </xf>
    <xf numFmtId="166" fontId="7" fillId="0" borderId="0" xfId="2" quotePrefix="1" applyNumberFormat="1" applyFont="1" applyFill="1" applyBorder="1" applyAlignment="1" applyProtection="1">
      <alignment horizontal="center"/>
    </xf>
    <xf numFmtId="164" fontId="1" fillId="2" borderId="26" xfId="2" applyNumberFormat="1" applyFont="1" applyFill="1" applyBorder="1" applyAlignment="1" applyProtection="1">
      <alignment horizontal="center"/>
    </xf>
    <xf numFmtId="166" fontId="6" fillId="0" borderId="26" xfId="2" quotePrefix="1" applyNumberFormat="1" applyFont="1" applyBorder="1" applyAlignment="1" applyProtection="1">
      <alignment horizontal="center"/>
    </xf>
    <xf numFmtId="166" fontId="6" fillId="2" borderId="26" xfId="2" quotePrefix="1" applyNumberFormat="1" applyFont="1" applyFill="1" applyBorder="1" applyAlignment="1" applyProtection="1">
      <alignment horizontal="center"/>
    </xf>
    <xf numFmtId="165" fontId="6" fillId="0" borderId="38" xfId="2" quotePrefix="1" applyNumberFormat="1" applyFont="1" applyBorder="1" applyAlignment="1" applyProtection="1">
      <alignment horizontal="center"/>
    </xf>
    <xf numFmtId="164" fontId="6" fillId="2" borderId="38" xfId="2" quotePrefix="1" applyNumberFormat="1" applyFont="1" applyFill="1" applyBorder="1" applyAlignment="1" applyProtection="1">
      <alignment horizontal="center"/>
    </xf>
    <xf numFmtId="0" fontId="6" fillId="2" borderId="39" xfId="2" quotePrefix="1" applyFont="1" applyFill="1" applyBorder="1" applyAlignment="1" applyProtection="1">
      <alignment horizontal="center"/>
    </xf>
    <xf numFmtId="2" fontId="1" fillId="0" borderId="0" xfId="2" applyNumberFormat="1" applyFont="1" applyFill="1" applyBorder="1" applyAlignment="1" applyProtection="1"/>
    <xf numFmtId="166" fontId="7" fillId="0" borderId="21" xfId="2" quotePrefix="1" applyNumberFormat="1" applyFont="1" applyBorder="1" applyAlignment="1" applyProtection="1">
      <alignment horizontal="center"/>
    </xf>
    <xf numFmtId="166" fontId="7" fillId="0" borderId="37" xfId="2" quotePrefix="1" applyNumberFormat="1" applyFont="1" applyBorder="1" applyAlignment="1" applyProtection="1">
      <alignment horizontal="center"/>
    </xf>
    <xf numFmtId="0" fontId="0" fillId="0" borderId="42" xfId="0" applyBorder="1" applyProtection="1"/>
    <xf numFmtId="0" fontId="16" fillId="0" borderId="43" xfId="2" applyFont="1" applyBorder="1" applyAlignment="1" applyProtection="1">
      <alignment horizontal="right" indent="2"/>
    </xf>
    <xf numFmtId="166" fontId="7" fillId="0" borderId="43" xfId="2" quotePrefix="1" applyNumberFormat="1" applyFont="1" applyBorder="1" applyAlignment="1" applyProtection="1">
      <alignment horizontal="center"/>
    </xf>
    <xf numFmtId="166" fontId="7" fillId="0" borderId="44" xfId="2" quotePrefix="1" applyNumberFormat="1" applyFont="1" applyBorder="1" applyAlignment="1" applyProtection="1">
      <alignment horizontal="center"/>
    </xf>
    <xf numFmtId="2" fontId="2" fillId="0" borderId="0" xfId="2" applyNumberFormat="1" applyFont="1" applyFill="1" applyBorder="1" applyAlignment="1" applyProtection="1">
      <alignment horizontal="left" indent="2"/>
    </xf>
    <xf numFmtId="2" fontId="1" fillId="0" borderId="0" xfId="2" applyNumberFormat="1" applyFont="1" applyFill="1" applyBorder="1" applyProtection="1"/>
    <xf numFmtId="2" fontId="1" fillId="2" borderId="19" xfId="2" applyNumberFormat="1" applyFont="1" applyFill="1" applyBorder="1" applyProtection="1"/>
    <xf numFmtId="0" fontId="0" fillId="0" borderId="0" xfId="2" quotePrefix="1" applyFont="1" applyFill="1" applyBorder="1" applyAlignment="1" applyProtection="1"/>
    <xf numFmtId="169" fontId="1" fillId="0" borderId="0" xfId="2" applyNumberFormat="1" applyFont="1" applyFill="1" applyBorder="1" applyAlignment="1" applyProtection="1"/>
    <xf numFmtId="2" fontId="1" fillId="0" borderId="0" xfId="2" applyNumberFormat="1" applyFont="1" applyFill="1" applyBorder="1" applyAlignment="1" applyProtection="1">
      <alignment horizontal="left"/>
    </xf>
    <xf numFmtId="44" fontId="1" fillId="0" borderId="0" xfId="1" applyFont="1" applyFill="1" applyBorder="1" applyAlignment="1" applyProtection="1"/>
    <xf numFmtId="0" fontId="20" fillId="0" borderId="0" xfId="0" applyFont="1" applyFill="1" applyBorder="1" applyAlignment="1" applyProtection="1"/>
    <xf numFmtId="0" fontId="17" fillId="0" borderId="0" xfId="0" applyFont="1" applyFill="1" applyBorder="1" applyAlignment="1" applyProtection="1"/>
    <xf numFmtId="2" fontId="1" fillId="3" borderId="36" xfId="2" applyNumberFormat="1" applyFill="1" applyBorder="1" applyAlignment="1" applyProtection="1">
      <alignment horizontal="center"/>
      <protection locked="0"/>
    </xf>
    <xf numFmtId="2" fontId="1" fillId="3" borderId="37" xfId="2" applyNumberFormat="1" applyFill="1" applyBorder="1" applyAlignment="1" applyProtection="1">
      <alignment horizontal="center"/>
      <protection locked="0"/>
    </xf>
    <xf numFmtId="0" fontId="15" fillId="0" borderId="0" xfId="2" applyFont="1" applyFill="1" applyBorder="1" applyAlignment="1" applyProtection="1">
      <alignment wrapText="1"/>
    </xf>
    <xf numFmtId="0" fontId="14" fillId="0" borderId="0" xfId="2" applyFont="1" applyBorder="1" applyAlignment="1" applyProtection="1">
      <alignment vertical="top" wrapText="1"/>
    </xf>
    <xf numFmtId="2" fontId="1" fillId="3" borderId="14" xfId="2" applyNumberFormat="1" applyFill="1" applyBorder="1" applyAlignment="1" applyProtection="1">
      <alignment horizontal="center"/>
      <protection locked="0"/>
    </xf>
    <xf numFmtId="2" fontId="1" fillId="3" borderId="16" xfId="2" applyNumberFormat="1" applyFill="1" applyBorder="1" applyAlignment="1" applyProtection="1">
      <alignment horizontal="center"/>
      <protection locked="0"/>
    </xf>
    <xf numFmtId="2" fontId="1" fillId="3" borderId="23" xfId="2" applyNumberFormat="1" applyFill="1" applyBorder="1" applyAlignment="1" applyProtection="1">
      <alignment horizontal="center"/>
      <protection locked="0"/>
    </xf>
    <xf numFmtId="2" fontId="1" fillId="3" borderId="26" xfId="2" applyNumberFormat="1" applyFill="1" applyBorder="1" applyAlignment="1" applyProtection="1">
      <alignment horizontal="center"/>
      <protection locked="0"/>
    </xf>
    <xf numFmtId="2" fontId="1" fillId="3" borderId="8" xfId="2" applyNumberFormat="1" applyFill="1" applyBorder="1" applyAlignment="1" applyProtection="1">
      <alignment horizontal="center"/>
      <protection locked="0"/>
    </xf>
    <xf numFmtId="2" fontId="1" fillId="3" borderId="18" xfId="2" applyNumberFormat="1" applyFill="1" applyBorder="1" applyAlignment="1" applyProtection="1">
      <alignment horizontal="center"/>
      <protection locked="0"/>
    </xf>
    <xf numFmtId="2" fontId="7" fillId="0" borderId="0" xfId="2" quotePrefix="1" applyNumberFormat="1" applyFont="1" applyFill="1" applyBorder="1" applyAlignment="1" applyProtection="1">
      <alignment horizontal="center"/>
    </xf>
    <xf numFmtId="168" fontId="1" fillId="0" borderId="0" xfId="2" applyNumberFormat="1" applyFill="1" applyBorder="1" applyAlignment="1" applyProtection="1">
      <alignment horizontal="center"/>
    </xf>
    <xf numFmtId="0" fontId="1" fillId="0" borderId="0" xfId="2" applyFont="1" applyFill="1" applyBorder="1" applyAlignment="1" applyProtection="1"/>
    <xf numFmtId="167" fontId="1" fillId="0" borderId="0" xfId="1" applyNumberFormat="1" applyFont="1" applyFill="1" applyBorder="1" applyAlignment="1" applyProtection="1"/>
    <xf numFmtId="0" fontId="17" fillId="0" borderId="1" xfId="0" applyFont="1" applyBorder="1" applyAlignment="1" applyProtection="1"/>
    <xf numFmtId="0" fontId="17" fillId="0" borderId="2" xfId="0" applyFont="1" applyBorder="1" applyAlignment="1" applyProtection="1"/>
    <xf numFmtId="0" fontId="17" fillId="0" borderId="17" xfId="0" applyFont="1" applyBorder="1" applyAlignment="1" applyProtection="1"/>
    <xf numFmtId="2" fontId="2" fillId="2" borderId="6" xfId="2" applyNumberFormat="1" applyFont="1" applyFill="1" applyBorder="1" applyAlignment="1" applyProtection="1">
      <alignment horizontal="center"/>
    </xf>
    <xf numFmtId="0" fontId="2" fillId="2" borderId="11" xfId="2" applyFont="1" applyFill="1" applyBorder="1" applyAlignment="1" applyProtection="1">
      <alignment horizontal="center"/>
    </xf>
    <xf numFmtId="2" fontId="2" fillId="2" borderId="7" xfId="2" applyNumberFormat="1" applyFont="1" applyFill="1" applyBorder="1" applyAlignment="1" applyProtection="1">
      <alignment horizontal="center"/>
    </xf>
    <xf numFmtId="2" fontId="2" fillId="2" borderId="19" xfId="2" applyNumberFormat="1" applyFont="1" applyFill="1" applyBorder="1" applyAlignment="1" applyProtection="1">
      <alignment horizontal="center"/>
    </xf>
    <xf numFmtId="1" fontId="7" fillId="3" borderId="19" xfId="2" quotePrefix="1" applyNumberFormat="1" applyFont="1" applyFill="1" applyBorder="1" applyAlignment="1" applyProtection="1">
      <alignment horizontal="center"/>
      <protection locked="0"/>
    </xf>
    <xf numFmtId="0" fontId="14" fillId="0" borderId="0" xfId="2" applyFont="1" applyBorder="1" applyAlignment="1" applyProtection="1">
      <alignment horizontal="center" vertical="top" wrapText="1"/>
    </xf>
    <xf numFmtId="2" fontId="0" fillId="0" borderId="6" xfId="2" applyNumberFormat="1" applyFont="1" applyBorder="1" applyAlignment="1" applyProtection="1">
      <alignment horizontal="left" indent="5"/>
    </xf>
    <xf numFmtId="2" fontId="0" fillId="0" borderId="11" xfId="2" applyNumberFormat="1" applyFont="1" applyBorder="1" applyAlignment="1" applyProtection="1">
      <alignment horizontal="left" indent="5"/>
    </xf>
    <xf numFmtId="0" fontId="2" fillId="2" borderId="6" xfId="2" applyFont="1" applyFill="1" applyBorder="1" applyAlignment="1" applyProtection="1">
      <alignment horizontal="center"/>
    </xf>
    <xf numFmtId="0" fontId="2" fillId="2" borderId="11" xfId="2" applyFont="1" applyFill="1" applyBorder="1" applyAlignment="1" applyProtection="1">
      <alignment horizontal="center"/>
    </xf>
    <xf numFmtId="0" fontId="0" fillId="0" borderId="13" xfId="2" applyFont="1" applyFill="1" applyBorder="1" applyAlignment="1" applyProtection="1">
      <alignment horizontal="center"/>
    </xf>
    <xf numFmtId="0" fontId="0" fillId="0" borderId="14" xfId="2" applyFont="1" applyFill="1" applyBorder="1" applyAlignment="1" applyProtection="1">
      <alignment horizontal="center"/>
    </xf>
    <xf numFmtId="0" fontId="0" fillId="3" borderId="22" xfId="0" applyFill="1" applyBorder="1" applyAlignment="1" applyProtection="1">
      <alignment horizontal="center"/>
      <protection locked="0"/>
    </xf>
    <xf numFmtId="0" fontId="0" fillId="3" borderId="23" xfId="0" applyFill="1" applyBorder="1" applyAlignment="1" applyProtection="1">
      <alignment horizontal="center"/>
      <protection locked="0"/>
    </xf>
    <xf numFmtId="0" fontId="0" fillId="0" borderId="5" xfId="2" applyFont="1" applyFill="1" applyBorder="1" applyAlignment="1" applyProtection="1">
      <alignment horizontal="center"/>
    </xf>
    <xf numFmtId="0" fontId="0" fillId="0" borderId="8" xfId="2" applyFont="1" applyFill="1" applyBorder="1" applyAlignment="1" applyProtection="1">
      <alignment horizontal="center"/>
    </xf>
    <xf numFmtId="0" fontId="0" fillId="3" borderId="3" xfId="0" applyFill="1" applyBorder="1" applyAlignment="1" applyProtection="1">
      <alignment horizontal="center"/>
      <protection locked="0"/>
    </xf>
    <xf numFmtId="0" fontId="0" fillId="3" borderId="9" xfId="0" applyFill="1" applyBorder="1" applyAlignment="1" applyProtection="1">
      <alignment horizontal="center"/>
      <protection locked="0"/>
    </xf>
    <xf numFmtId="0" fontId="0" fillId="3" borderId="13" xfId="0" applyFill="1" applyBorder="1" applyAlignment="1" applyProtection="1">
      <alignment horizontal="center"/>
      <protection locked="0"/>
    </xf>
    <xf numFmtId="0" fontId="0" fillId="3" borderId="14" xfId="0" applyFill="1" applyBorder="1" applyAlignment="1" applyProtection="1">
      <alignment horizontal="center"/>
      <protection locked="0"/>
    </xf>
    <xf numFmtId="2" fontId="0" fillId="0" borderId="32" xfId="2" applyNumberFormat="1" applyFont="1" applyBorder="1" applyAlignment="1" applyProtection="1">
      <alignment horizontal="center"/>
    </xf>
    <xf numFmtId="2" fontId="0" fillId="0" borderId="31" xfId="2" applyNumberFormat="1" applyFont="1" applyBorder="1" applyAlignment="1" applyProtection="1">
      <alignment horizontal="center"/>
    </xf>
    <xf numFmtId="2" fontId="0" fillId="4" borderId="13" xfId="2" applyNumberFormat="1" applyFont="1" applyFill="1" applyBorder="1" applyAlignment="1" applyProtection="1">
      <alignment horizontal="left" indent="5"/>
    </xf>
    <xf numFmtId="2" fontId="0" fillId="4" borderId="14" xfId="2" applyNumberFormat="1" applyFont="1" applyFill="1" applyBorder="1" applyAlignment="1" applyProtection="1">
      <alignment horizontal="left" indent="5"/>
    </xf>
    <xf numFmtId="0" fontId="24" fillId="0" borderId="22" xfId="0" applyFont="1" applyBorder="1" applyAlignment="1" applyProtection="1">
      <alignment horizontal="center"/>
    </xf>
    <xf numFmtId="0" fontId="24" fillId="0" borderId="23" xfId="0" applyFont="1" applyBorder="1" applyAlignment="1" applyProtection="1">
      <alignment horizontal="center"/>
    </xf>
    <xf numFmtId="0" fontId="0" fillId="0" borderId="33" xfId="0" applyBorder="1" applyAlignment="1" applyProtection="1">
      <alignment horizontal="center"/>
    </xf>
    <xf numFmtId="0" fontId="0" fillId="0" borderId="28" xfId="0" applyBorder="1" applyAlignment="1" applyProtection="1">
      <alignment horizontal="center"/>
    </xf>
    <xf numFmtId="2" fontId="0" fillId="0" borderId="13" xfId="2" applyNumberFormat="1" applyFont="1" applyBorder="1" applyAlignment="1" applyProtection="1">
      <alignment horizontal="center"/>
    </xf>
    <xf numFmtId="2" fontId="0" fillId="0" borderId="14" xfId="2" applyNumberFormat="1" applyFont="1" applyBorder="1" applyAlignment="1" applyProtection="1">
      <alignment horizontal="center"/>
    </xf>
    <xf numFmtId="14" fontId="1" fillId="3" borderId="5" xfId="2" applyNumberFormat="1" applyFill="1" applyBorder="1" applyAlignment="1" applyProtection="1">
      <alignment horizontal="center"/>
      <protection locked="0"/>
    </xf>
    <xf numFmtId="14" fontId="1" fillId="3" borderId="18" xfId="2" applyNumberFormat="1" applyFill="1" applyBorder="1" applyAlignment="1" applyProtection="1">
      <alignment horizontal="center"/>
      <protection locked="0"/>
    </xf>
    <xf numFmtId="0" fontId="17" fillId="0" borderId="1" xfId="2" applyFont="1" applyBorder="1" applyAlignment="1" applyProtection="1">
      <alignment horizontal="left"/>
    </xf>
    <xf numFmtId="0" fontId="17" fillId="0" borderId="17" xfId="2" applyFont="1" applyBorder="1" applyAlignment="1" applyProtection="1">
      <alignment horizontal="left"/>
    </xf>
    <xf numFmtId="2" fontId="0" fillId="0" borderId="6" xfId="2" applyNumberFormat="1" applyFont="1" applyBorder="1" applyAlignment="1" applyProtection="1">
      <alignment horizontal="center"/>
    </xf>
    <xf numFmtId="2" fontId="0" fillId="0" borderId="11" xfId="2" applyNumberFormat="1" applyFont="1" applyBorder="1" applyAlignment="1" applyProtection="1">
      <alignment horizontal="center"/>
    </xf>
    <xf numFmtId="0" fontId="20" fillId="3" borderId="5" xfId="0" applyFont="1" applyFill="1" applyBorder="1" applyAlignment="1" applyProtection="1">
      <alignment horizontal="center" wrapText="1"/>
      <protection locked="0"/>
    </xf>
    <xf numFmtId="0" fontId="20" fillId="3" borderId="4" xfId="0" applyFont="1" applyFill="1" applyBorder="1" applyAlignment="1" applyProtection="1">
      <alignment horizontal="center" wrapText="1"/>
      <protection locked="0"/>
    </xf>
    <xf numFmtId="0" fontId="20" fillId="3" borderId="18" xfId="0" applyFont="1" applyFill="1" applyBorder="1" applyAlignment="1" applyProtection="1">
      <alignment horizontal="center" wrapText="1"/>
      <protection locked="0"/>
    </xf>
    <xf numFmtId="0" fontId="0" fillId="3" borderId="5" xfId="0" applyFill="1" applyBorder="1" applyAlignment="1" applyProtection="1">
      <alignment horizontal="center"/>
      <protection locked="0"/>
    </xf>
    <xf numFmtId="0" fontId="0" fillId="3" borderId="4" xfId="0" applyFill="1" applyBorder="1" applyAlignment="1" applyProtection="1">
      <alignment horizontal="center"/>
      <protection locked="0"/>
    </xf>
    <xf numFmtId="0" fontId="0" fillId="3" borderId="18" xfId="0" applyFill="1" applyBorder="1" applyAlignment="1" applyProtection="1">
      <alignment horizontal="center"/>
      <protection locked="0"/>
    </xf>
    <xf numFmtId="1" fontId="7" fillId="3" borderId="12" xfId="2" quotePrefix="1" applyNumberFormat="1" applyFont="1" applyFill="1" applyBorder="1" applyAlignment="1" applyProtection="1">
      <alignment horizontal="center"/>
      <protection locked="0"/>
    </xf>
    <xf numFmtId="1" fontId="7" fillId="3" borderId="19" xfId="2" quotePrefix="1" applyNumberFormat="1" applyFont="1" applyFill="1" applyBorder="1" applyAlignment="1" applyProtection="1">
      <alignment horizontal="center"/>
      <protection locked="0"/>
    </xf>
    <xf numFmtId="2" fontId="0" fillId="0" borderId="33" xfId="2" applyNumberFormat="1" applyFont="1" applyBorder="1" applyAlignment="1" applyProtection="1">
      <alignment horizontal="center"/>
    </xf>
    <xf numFmtId="2" fontId="0" fillId="0" borderId="28" xfId="2" applyNumberFormat="1" applyFont="1" applyBorder="1" applyAlignment="1" applyProtection="1">
      <alignment horizontal="center"/>
    </xf>
    <xf numFmtId="2" fontId="0" fillId="0" borderId="22" xfId="2" applyNumberFormat="1" applyFont="1" applyBorder="1" applyAlignment="1" applyProtection="1">
      <alignment horizontal="center"/>
    </xf>
    <xf numFmtId="2" fontId="0" fillId="0" borderId="23" xfId="2" applyNumberFormat="1" applyFont="1" applyBorder="1" applyAlignment="1" applyProtection="1">
      <alignment horizontal="center"/>
    </xf>
    <xf numFmtId="2" fontId="0" fillId="0" borderId="40" xfId="2" applyNumberFormat="1" applyFont="1" applyBorder="1" applyAlignment="1" applyProtection="1">
      <alignment horizontal="center"/>
    </xf>
    <xf numFmtId="2" fontId="0" fillId="0" borderId="20" xfId="2" applyNumberFormat="1" applyFont="1" applyBorder="1" applyAlignment="1" applyProtection="1">
      <alignment horizontal="center"/>
    </xf>
    <xf numFmtId="0" fontId="0" fillId="3" borderId="8" xfId="0" applyFill="1" applyBorder="1" applyAlignment="1" applyProtection="1">
      <alignment horizontal="center"/>
      <protection locked="0"/>
    </xf>
    <xf numFmtId="0" fontId="26" fillId="2" borderId="1" xfId="2" applyFont="1" applyFill="1" applyBorder="1" applyAlignment="1" applyProtection="1">
      <alignment horizontal="left" vertical="top" wrapText="1"/>
    </xf>
    <xf numFmtId="0" fontId="12" fillId="2" borderId="2" xfId="2" applyFont="1" applyFill="1" applyBorder="1" applyAlignment="1" applyProtection="1">
      <alignment horizontal="left" vertical="top" wrapText="1"/>
    </xf>
    <xf numFmtId="0" fontId="12" fillId="2" borderId="3" xfId="2" applyFont="1" applyFill="1" applyBorder="1" applyAlignment="1" applyProtection="1">
      <alignment horizontal="left" vertical="top" wrapText="1"/>
    </xf>
    <xf numFmtId="0" fontId="12" fillId="2" borderId="0" xfId="2" applyFont="1" applyFill="1" applyBorder="1" applyAlignment="1" applyProtection="1">
      <alignment horizontal="left" vertical="top" wrapText="1"/>
    </xf>
    <xf numFmtId="0" fontId="12" fillId="2" borderId="5" xfId="2" applyFont="1" applyFill="1" applyBorder="1" applyAlignment="1" applyProtection="1">
      <alignment horizontal="left" vertical="top" wrapText="1"/>
    </xf>
    <xf numFmtId="0" fontId="12" fillId="2" borderId="4" xfId="2" applyFont="1" applyFill="1" applyBorder="1" applyAlignment="1" applyProtection="1">
      <alignment horizontal="left" vertical="top" wrapText="1"/>
    </xf>
    <xf numFmtId="2" fontId="1" fillId="0" borderId="25" xfId="2" applyNumberFormat="1" applyFont="1" applyBorder="1" applyAlignment="1" applyProtection="1">
      <alignment horizontal="center"/>
    </xf>
    <xf numFmtId="2" fontId="1" fillId="0" borderId="24" xfId="2" applyNumberFormat="1" applyFont="1" applyBorder="1" applyAlignment="1" applyProtection="1">
      <alignment horizontal="center"/>
    </xf>
    <xf numFmtId="2" fontId="1" fillId="0" borderId="23" xfId="2" applyNumberFormat="1" applyFont="1" applyBorder="1" applyAlignment="1" applyProtection="1">
      <alignment horizontal="center"/>
    </xf>
    <xf numFmtId="2" fontId="0" fillId="0" borderId="1" xfId="2" applyNumberFormat="1" applyFont="1" applyBorder="1" applyAlignment="1" applyProtection="1">
      <alignment horizontal="center"/>
    </xf>
    <xf numFmtId="2" fontId="0" fillId="0" borderId="45" xfId="2" applyNumberFormat="1" applyFont="1" applyBorder="1" applyAlignment="1" applyProtection="1">
      <alignment horizontal="center"/>
    </xf>
    <xf numFmtId="0" fontId="20" fillId="0" borderId="4" xfId="0" applyFont="1" applyBorder="1" applyAlignment="1" applyProtection="1">
      <alignment horizontal="center"/>
    </xf>
    <xf numFmtId="170" fontId="1" fillId="0" borderId="25" xfId="2" applyNumberFormat="1" applyFont="1" applyBorder="1" applyAlignment="1" applyProtection="1">
      <alignment horizontal="center"/>
    </xf>
    <xf numFmtId="170" fontId="1" fillId="0" borderId="24" xfId="2" applyNumberFormat="1" applyFont="1" applyBorder="1" applyAlignment="1" applyProtection="1">
      <alignment horizontal="center"/>
    </xf>
    <xf numFmtId="170" fontId="1" fillId="0" borderId="26" xfId="2" applyNumberFormat="1" applyFont="1" applyBorder="1" applyAlignment="1" applyProtection="1">
      <alignment horizontal="center"/>
    </xf>
    <xf numFmtId="171" fontId="1" fillId="0" borderId="12" xfId="2" applyNumberFormat="1" applyBorder="1" applyAlignment="1" applyProtection="1">
      <alignment horizontal="center"/>
    </xf>
    <xf numFmtId="171" fontId="1" fillId="0" borderId="7" xfId="2" applyNumberFormat="1" applyBorder="1" applyAlignment="1" applyProtection="1">
      <alignment horizontal="center"/>
    </xf>
    <xf numFmtId="171" fontId="1" fillId="0" borderId="19" xfId="2" applyNumberFormat="1" applyBorder="1" applyAlignment="1" applyProtection="1">
      <alignment horizontal="center"/>
    </xf>
    <xf numFmtId="171" fontId="0" fillId="0" borderId="35" xfId="2" applyNumberFormat="1" applyFont="1" applyBorder="1" applyAlignment="1" applyProtection="1">
      <alignment horizontal="center"/>
    </xf>
    <xf numFmtId="171" fontId="0" fillId="0" borderId="30" xfId="2" applyNumberFormat="1" applyFont="1" applyBorder="1" applyAlignment="1" applyProtection="1">
      <alignment horizontal="center"/>
    </xf>
    <xf numFmtId="171" fontId="0" fillId="0" borderId="16" xfId="2" applyNumberFormat="1" applyFont="1" applyBorder="1" applyAlignment="1" applyProtection="1">
      <alignment horizontal="center"/>
    </xf>
    <xf numFmtId="0" fontId="1" fillId="3" borderId="25" xfId="2" applyFill="1" applyBorder="1" applyAlignment="1" applyProtection="1">
      <alignment horizontal="center"/>
      <protection locked="0"/>
    </xf>
    <xf numFmtId="0" fontId="1" fillId="3" borderId="24" xfId="2" applyFill="1" applyBorder="1" applyAlignment="1" applyProtection="1">
      <alignment horizontal="center"/>
      <protection locked="0"/>
    </xf>
    <xf numFmtId="0" fontId="1" fillId="3" borderId="26" xfId="2" applyFill="1" applyBorder="1" applyAlignment="1" applyProtection="1">
      <alignment horizontal="center"/>
      <protection locked="0"/>
    </xf>
    <xf numFmtId="167" fontId="1" fillId="3" borderId="34" xfId="1" applyNumberFormat="1" applyFill="1" applyBorder="1" applyAlignment="1" applyProtection="1">
      <alignment horizontal="center"/>
      <protection locked="0"/>
    </xf>
    <xf numFmtId="167" fontId="1" fillId="3" borderId="29" xfId="1" applyNumberFormat="1" applyFill="1" applyBorder="1" applyAlignment="1" applyProtection="1">
      <alignment horizontal="center"/>
      <protection locked="0"/>
    </xf>
    <xf numFmtId="167" fontId="1" fillId="3" borderId="27" xfId="1" applyNumberFormat="1" applyFill="1" applyBorder="1" applyAlignment="1" applyProtection="1">
      <alignment horizontal="center"/>
      <protection locked="0"/>
    </xf>
    <xf numFmtId="44" fontId="1" fillId="0" borderId="12" xfId="1" applyBorder="1" applyAlignment="1" applyProtection="1">
      <alignment horizontal="center"/>
    </xf>
    <xf numFmtId="44" fontId="1" fillId="0" borderId="7" xfId="1" applyBorder="1" applyAlignment="1" applyProtection="1">
      <alignment horizontal="center"/>
    </xf>
    <xf numFmtId="44" fontId="1" fillId="0" borderId="19" xfId="1" applyBorder="1" applyAlignment="1" applyProtection="1">
      <alignment horizontal="center"/>
    </xf>
    <xf numFmtId="2" fontId="1" fillId="0" borderId="26" xfId="2" applyNumberFormat="1" applyFont="1" applyBorder="1" applyAlignment="1" applyProtection="1">
      <alignment horizontal="center"/>
    </xf>
    <xf numFmtId="0" fontId="15" fillId="0" borderId="0" xfId="2" applyFont="1" applyFill="1" applyBorder="1" applyAlignment="1" applyProtection="1">
      <alignment horizontal="center" wrapText="1"/>
    </xf>
    <xf numFmtId="0" fontId="14" fillId="0" borderId="0" xfId="2" applyFont="1" applyBorder="1" applyAlignment="1" applyProtection="1">
      <alignment horizontal="center" vertical="top" wrapText="1"/>
    </xf>
    <xf numFmtId="0" fontId="21" fillId="0" borderId="46" xfId="2" applyFont="1" applyBorder="1" applyAlignment="1" applyProtection="1">
      <alignment horizontal="center" wrapText="1"/>
    </xf>
    <xf numFmtId="0" fontId="21" fillId="0" borderId="41" xfId="2" applyFont="1" applyBorder="1" applyAlignment="1" applyProtection="1">
      <alignment horizontal="center" wrapText="1"/>
    </xf>
    <xf numFmtId="2" fontId="22" fillId="6" borderId="6" xfId="2" applyNumberFormat="1" applyFont="1" applyFill="1" applyBorder="1" applyAlignment="1" applyProtection="1">
      <alignment horizontal="left" indent="5"/>
    </xf>
    <xf numFmtId="2" fontId="22" fillId="6" borderId="11" xfId="2" applyNumberFormat="1" applyFont="1" applyFill="1" applyBorder="1" applyAlignment="1" applyProtection="1">
      <alignment horizontal="left" indent="5"/>
    </xf>
    <xf numFmtId="0" fontId="2" fillId="0" borderId="7" xfId="2" applyFont="1" applyFill="1" applyBorder="1" applyAlignment="1" applyProtection="1">
      <alignment horizontal="center"/>
    </xf>
    <xf numFmtId="0" fontId="5" fillId="0" borderId="0" xfId="2" applyFont="1" applyFill="1" applyBorder="1" applyAlignment="1" applyProtection="1">
      <alignment horizontal="left"/>
    </xf>
    <xf numFmtId="0" fontId="5" fillId="0" borderId="4" xfId="2" applyFont="1" applyFill="1" applyBorder="1" applyAlignment="1" applyProtection="1">
      <alignment horizontal="left"/>
    </xf>
    <xf numFmtId="2" fontId="1" fillId="0" borderId="34" xfId="2" applyNumberFormat="1" applyFont="1" applyBorder="1" applyAlignment="1" applyProtection="1">
      <alignment horizontal="center"/>
    </xf>
    <xf numFmtId="2" fontId="1" fillId="0" borderId="29" xfId="2" applyNumberFormat="1" applyFont="1" applyBorder="1" applyAlignment="1" applyProtection="1">
      <alignment horizontal="center"/>
    </xf>
    <xf numFmtId="2" fontId="1" fillId="0" borderId="27" xfId="2" applyNumberFormat="1" applyFont="1" applyBorder="1" applyAlignment="1" applyProtection="1">
      <alignment horizontal="center"/>
    </xf>
    <xf numFmtId="2" fontId="1" fillId="0" borderId="35" xfId="2" applyNumberFormat="1" applyFont="1" applyBorder="1" applyAlignment="1" applyProtection="1">
      <alignment horizontal="center"/>
    </xf>
    <xf numFmtId="2" fontId="1" fillId="0" borderId="30" xfId="2" applyNumberFormat="1" applyFont="1" applyBorder="1" applyAlignment="1" applyProtection="1">
      <alignment horizontal="center"/>
    </xf>
    <xf numFmtId="2" fontId="1" fillId="0" borderId="16" xfId="2" applyNumberFormat="1" applyFont="1" applyBorder="1" applyAlignment="1" applyProtection="1">
      <alignment horizontal="center"/>
    </xf>
    <xf numFmtId="170" fontId="5" fillId="6" borderId="12" xfId="2" applyNumberFormat="1" applyFont="1" applyFill="1" applyBorder="1" applyAlignment="1" applyProtection="1">
      <alignment horizontal="center"/>
    </xf>
    <xf numFmtId="170" fontId="5" fillId="6" borderId="7" xfId="2" applyNumberFormat="1" applyFont="1" applyFill="1" applyBorder="1" applyAlignment="1" applyProtection="1">
      <alignment horizontal="center"/>
    </xf>
    <xf numFmtId="170" fontId="5" fillId="6" borderId="19" xfId="2" applyNumberFormat="1" applyFont="1" applyFill="1" applyBorder="1" applyAlignment="1" applyProtection="1">
      <alignment horizontal="center"/>
    </xf>
    <xf numFmtId="2" fontId="0" fillId="0" borderId="35" xfId="2" quotePrefix="1" applyNumberFormat="1" applyFont="1" applyBorder="1" applyAlignment="1" applyProtection="1">
      <alignment horizontal="center"/>
    </xf>
    <xf numFmtId="2" fontId="0" fillId="0" borderId="30" xfId="2" quotePrefix="1" applyNumberFormat="1" applyFont="1" applyBorder="1" applyAlignment="1" applyProtection="1">
      <alignment horizontal="center"/>
    </xf>
    <xf numFmtId="2" fontId="0" fillId="0" borderId="16" xfId="2" quotePrefix="1" applyNumberFormat="1" applyFont="1" applyBorder="1" applyAlignment="1" applyProtection="1">
      <alignment horizontal="center"/>
    </xf>
    <xf numFmtId="2" fontId="1" fillId="0" borderId="14" xfId="2" applyNumberFormat="1" applyFont="1" applyBorder="1" applyAlignment="1" applyProtection="1">
      <alignment horizontal="center"/>
    </xf>
    <xf numFmtId="2" fontId="2" fillId="2" borderId="12" xfId="2" applyNumberFormat="1" applyFont="1" applyFill="1" applyBorder="1" applyAlignment="1" applyProtection="1">
      <alignment horizontal="center"/>
    </xf>
    <xf numFmtId="2" fontId="2" fillId="2" borderId="7" xfId="2" applyNumberFormat="1" applyFont="1" applyFill="1" applyBorder="1" applyAlignment="1" applyProtection="1">
      <alignment horizontal="center"/>
    </xf>
    <xf numFmtId="2" fontId="2" fillId="2" borderId="11" xfId="2" applyNumberFormat="1" applyFont="1" applyFill="1" applyBorder="1" applyAlignment="1" applyProtection="1">
      <alignment horizontal="center"/>
    </xf>
    <xf numFmtId="2" fontId="1" fillId="0" borderId="28" xfId="2" applyNumberFormat="1" applyFont="1" applyBorder="1" applyAlignment="1" applyProtection="1">
      <alignment horizontal="center"/>
    </xf>
    <xf numFmtId="2" fontId="2" fillId="2" borderId="19" xfId="2" applyNumberFormat="1" applyFont="1" applyFill="1" applyBorder="1" applyAlignment="1" applyProtection="1">
      <alignment horizontal="center"/>
    </xf>
  </cellXfs>
  <cellStyles count="6">
    <cellStyle name="Currency" xfId="1" builtinId="4"/>
    <cellStyle name="Currency 2" xfId="4" xr:uid="{00000000-0005-0000-0000-000001000000}"/>
    <cellStyle name="Normal" xfId="0" builtinId="0"/>
    <cellStyle name="Normal 6 2" xfId="5" xr:uid="{00000000-0005-0000-0000-000003000000}"/>
    <cellStyle name="Normal 7" xfId="2" xr:uid="{00000000-0005-0000-0000-000004000000}"/>
    <cellStyle name="Percent 3" xfId="3" xr:uid="{00000000-0005-0000-0000-000005000000}"/>
  </cellStyles>
  <dxfs count="22">
    <dxf>
      <fill>
        <patternFill>
          <bgColor rgb="FFFFFF0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U87"/>
  <sheetViews>
    <sheetView tabSelected="1" view="pageBreakPreview" zoomScale="106" zoomScaleNormal="100" zoomScaleSheetLayoutView="106" workbookViewId="0">
      <selection activeCell="A56" sqref="A56:B56"/>
    </sheetView>
  </sheetViews>
  <sheetFormatPr defaultColWidth="8.85546875" defaultRowHeight="15" x14ac:dyDescent="0.25"/>
  <cols>
    <col min="1" max="1" width="13.85546875" style="44" customWidth="1"/>
    <col min="2" max="2" width="17.42578125" style="1" customWidth="1"/>
    <col min="3" max="3" width="10.85546875" style="1" customWidth="1"/>
    <col min="4" max="7" width="12.7109375" style="1" customWidth="1"/>
    <col min="8" max="8" width="13" style="1" customWidth="1"/>
    <col min="9" max="9" width="14.7109375" style="1" customWidth="1"/>
    <col min="10" max="11" width="10.85546875" style="1" customWidth="1"/>
    <col min="12" max="12" width="12" style="1" customWidth="1"/>
    <col min="13" max="13" width="17.5703125" style="1" customWidth="1"/>
    <col min="14" max="16" width="10.85546875" style="1" customWidth="1"/>
    <col min="17" max="17" width="1" style="1" customWidth="1"/>
    <col min="18" max="19" width="9.28515625" style="1" customWidth="1"/>
    <col min="20" max="16384" width="8.85546875" style="44"/>
  </cols>
  <sheetData>
    <row r="1" spans="1:20" ht="23.25" x14ac:dyDescent="0.35">
      <c r="A1" s="208" t="s">
        <v>0</v>
      </c>
      <c r="B1" s="208"/>
      <c r="C1" s="208"/>
      <c r="D1" s="208"/>
      <c r="E1" s="208"/>
      <c r="F1" s="208"/>
      <c r="G1" s="208"/>
      <c r="H1" s="208"/>
      <c r="I1" s="208"/>
      <c r="J1" s="111"/>
      <c r="K1" s="111"/>
      <c r="L1" s="111"/>
      <c r="M1" s="111"/>
      <c r="N1" s="111"/>
      <c r="O1" s="111"/>
      <c r="P1" s="63"/>
      <c r="Q1" s="15"/>
      <c r="R1" s="15"/>
      <c r="S1" s="15"/>
    </row>
    <row r="2" spans="1:20" ht="13.9" customHeight="1" x14ac:dyDescent="0.25">
      <c r="A2" s="209" t="s">
        <v>1</v>
      </c>
      <c r="B2" s="209"/>
      <c r="C2" s="209"/>
      <c r="D2" s="209"/>
      <c r="E2" s="209"/>
      <c r="F2" s="209"/>
      <c r="G2" s="209"/>
      <c r="H2" s="209"/>
      <c r="I2" s="209"/>
      <c r="J2" s="112"/>
      <c r="K2" s="112"/>
      <c r="L2" s="112"/>
      <c r="M2" s="112"/>
      <c r="N2" s="112"/>
      <c r="O2" s="112"/>
      <c r="P2" s="15"/>
      <c r="T2" s="3"/>
    </row>
    <row r="3" spans="1:20" ht="5.45" customHeight="1" x14ac:dyDescent="0.25">
      <c r="A3" s="131"/>
      <c r="B3" s="131"/>
      <c r="C3" s="131"/>
      <c r="D3" s="131"/>
      <c r="E3" s="131"/>
      <c r="F3" s="131"/>
      <c r="G3" s="131"/>
      <c r="H3" s="131"/>
      <c r="I3" s="131"/>
      <c r="J3" s="131"/>
      <c r="K3" s="131"/>
      <c r="L3" s="131"/>
      <c r="M3" s="131"/>
      <c r="N3" s="131"/>
      <c r="O3" s="131"/>
      <c r="T3" s="3"/>
    </row>
    <row r="4" spans="1:20" x14ac:dyDescent="0.25">
      <c r="A4" s="52"/>
      <c r="B4" s="53" t="s">
        <v>2</v>
      </c>
      <c r="C4" s="168"/>
      <c r="D4" s="169"/>
      <c r="E4" s="60"/>
      <c r="F4" s="60"/>
      <c r="G4" s="52"/>
      <c r="H4" s="53" t="s">
        <v>3</v>
      </c>
      <c r="I4" s="130"/>
      <c r="J4" s="64"/>
      <c r="K4" s="119"/>
      <c r="T4" s="3"/>
    </row>
    <row r="5" spans="1:20" ht="4.9000000000000004" customHeight="1" x14ac:dyDescent="0.25">
      <c r="A5" s="215" t="str">
        <f>"Field Calculated Lot " &amp;C4&amp;" Test Summary"</f>
        <v>Field Calculated Lot  Test Summary</v>
      </c>
      <c r="B5" s="215"/>
      <c r="C5" s="215"/>
      <c r="D5" s="215"/>
      <c r="E5" s="215"/>
      <c r="F5" s="215"/>
      <c r="T5" s="3"/>
    </row>
    <row r="6" spans="1:20" ht="15.75" customHeight="1" x14ac:dyDescent="0.25">
      <c r="A6" s="216"/>
      <c r="B6" s="216"/>
      <c r="C6" s="216"/>
      <c r="D6" s="216"/>
      <c r="E6" s="216"/>
      <c r="F6" s="216"/>
      <c r="G6" s="52"/>
      <c r="H6" s="53" t="s">
        <v>4</v>
      </c>
      <c r="I6" s="130"/>
      <c r="T6" s="3"/>
    </row>
    <row r="7" spans="1:20" x14ac:dyDescent="0.25">
      <c r="A7" s="134" t="s">
        <v>5</v>
      </c>
      <c r="B7" s="135"/>
      <c r="C7" s="75" t="s">
        <v>6</v>
      </c>
      <c r="D7" s="75" t="s">
        <v>7</v>
      </c>
      <c r="E7" s="75" t="s">
        <v>8</v>
      </c>
      <c r="F7" s="75" t="s">
        <v>9</v>
      </c>
      <c r="G7" s="75" t="s">
        <v>10</v>
      </c>
      <c r="H7" s="75"/>
      <c r="I7" s="76"/>
      <c r="J7" s="3"/>
      <c r="K7" s="3"/>
      <c r="L7" s="3"/>
      <c r="M7" s="3"/>
      <c r="N7" s="3"/>
      <c r="O7" s="3"/>
      <c r="P7" s="3"/>
      <c r="Q7" s="3"/>
      <c r="R7" s="3"/>
      <c r="S7" s="3"/>
    </row>
    <row r="8" spans="1:20" x14ac:dyDescent="0.25">
      <c r="A8" s="136" t="s">
        <v>11</v>
      </c>
      <c r="B8" s="137"/>
      <c r="C8" s="66"/>
      <c r="D8" s="66"/>
      <c r="E8" s="66"/>
      <c r="F8" s="66"/>
      <c r="G8" s="66"/>
      <c r="H8" s="66"/>
      <c r="I8" s="109"/>
      <c r="J8" s="74"/>
      <c r="K8" s="74"/>
      <c r="L8" s="74"/>
      <c r="M8" s="74"/>
      <c r="N8" s="74"/>
      <c r="O8" s="74"/>
      <c r="P8" s="74"/>
      <c r="R8" s="3"/>
      <c r="S8" s="3"/>
    </row>
    <row r="9" spans="1:20" x14ac:dyDescent="0.25">
      <c r="A9" s="140" t="s">
        <v>12</v>
      </c>
      <c r="B9" s="141"/>
      <c r="C9" s="67"/>
      <c r="D9" s="67"/>
      <c r="E9" s="67"/>
      <c r="F9" s="67"/>
      <c r="G9" s="67"/>
      <c r="H9" s="67"/>
      <c r="I9" s="110"/>
      <c r="J9" s="120"/>
      <c r="K9" s="120"/>
      <c r="L9" s="120"/>
      <c r="M9" s="72"/>
      <c r="N9" s="72"/>
      <c r="O9" s="72"/>
      <c r="P9" s="72"/>
      <c r="R9" s="3"/>
      <c r="S9" s="3"/>
    </row>
    <row r="10" spans="1:20" x14ac:dyDescent="0.25">
      <c r="A10" s="214" t="s">
        <v>13</v>
      </c>
      <c r="B10" s="214"/>
      <c r="C10" s="214"/>
      <c r="D10" s="214"/>
      <c r="E10" s="214"/>
      <c r="F10" s="214"/>
      <c r="G10" s="214"/>
      <c r="H10" s="214"/>
      <c r="I10" s="214"/>
      <c r="J10" s="120"/>
      <c r="K10" s="120"/>
      <c r="L10" s="120"/>
      <c r="M10" s="72"/>
      <c r="N10" s="72"/>
      <c r="O10" s="72"/>
      <c r="P10" s="72"/>
      <c r="R10" s="3"/>
      <c r="S10" s="3"/>
    </row>
    <row r="11" spans="1:20" x14ac:dyDescent="0.25">
      <c r="A11" s="134" t="s">
        <v>14</v>
      </c>
      <c r="B11" s="135"/>
      <c r="C11" s="127" t="str">
        <f t="shared" ref="C11:I11" si="0">IF(C7="","",C7)</f>
        <v>1"</v>
      </c>
      <c r="D11" s="127" t="str">
        <f t="shared" si="0"/>
        <v>3/4</v>
      </c>
      <c r="E11" s="127" t="str">
        <f t="shared" si="0"/>
        <v>#4</v>
      </c>
      <c r="F11" s="127" t="str">
        <f t="shared" si="0"/>
        <v>#8</v>
      </c>
      <c r="G11" s="127" t="str">
        <f t="shared" si="0"/>
        <v>#200</v>
      </c>
      <c r="H11" s="127" t="str">
        <f t="shared" si="0"/>
        <v/>
      </c>
      <c r="I11" s="21" t="str">
        <f t="shared" si="0"/>
        <v/>
      </c>
      <c r="J11" s="55"/>
      <c r="K11" s="55"/>
      <c r="L11" s="56"/>
      <c r="M11" s="56"/>
      <c r="N11" s="55"/>
      <c r="O11" s="20"/>
      <c r="P11" s="72"/>
      <c r="Q11" s="71"/>
      <c r="R11" s="71"/>
      <c r="S11" s="71"/>
    </row>
    <row r="12" spans="1:20" x14ac:dyDescent="0.25">
      <c r="A12" s="144"/>
      <c r="B12" s="145"/>
      <c r="C12" s="113"/>
      <c r="D12" s="113"/>
      <c r="E12" s="113"/>
      <c r="F12" s="113"/>
      <c r="G12" s="113"/>
      <c r="H12" s="113"/>
      <c r="I12" s="114"/>
      <c r="J12" s="74"/>
      <c r="K12" s="74"/>
      <c r="L12" s="74"/>
      <c r="M12" s="74"/>
      <c r="N12" s="74"/>
      <c r="O12" s="73"/>
      <c r="P12" s="3"/>
      <c r="Q12" s="3"/>
      <c r="R12" s="3"/>
      <c r="S12" s="3"/>
    </row>
    <row r="13" spans="1:20" x14ac:dyDescent="0.25">
      <c r="A13" s="138"/>
      <c r="B13" s="139"/>
      <c r="C13" s="115"/>
      <c r="D13" s="115"/>
      <c r="E13" s="115"/>
      <c r="F13" s="115"/>
      <c r="G13" s="115"/>
      <c r="H13" s="115"/>
      <c r="I13" s="116"/>
      <c r="J13" s="72"/>
      <c r="K13" s="72"/>
      <c r="L13" s="72"/>
      <c r="M13" s="72"/>
      <c r="N13" s="72"/>
      <c r="O13" s="73"/>
      <c r="P13" s="3"/>
      <c r="R13" s="3"/>
      <c r="S13" s="3"/>
    </row>
    <row r="14" spans="1:20" x14ac:dyDescent="0.25">
      <c r="A14" s="138"/>
      <c r="B14" s="139"/>
      <c r="C14" s="115"/>
      <c r="D14" s="115"/>
      <c r="E14" s="115"/>
      <c r="F14" s="115"/>
      <c r="G14" s="115"/>
      <c r="H14" s="115"/>
      <c r="I14" s="116"/>
      <c r="J14" s="72"/>
      <c r="K14" s="72"/>
      <c r="L14" s="72"/>
      <c r="M14" s="72"/>
      <c r="N14" s="72"/>
      <c r="O14" s="73"/>
      <c r="P14" s="3"/>
      <c r="Q14" s="3"/>
      <c r="R14" s="3"/>
      <c r="S14" s="3"/>
    </row>
    <row r="15" spans="1:20" x14ac:dyDescent="0.25">
      <c r="A15" s="138"/>
      <c r="B15" s="139"/>
      <c r="C15" s="115"/>
      <c r="D15" s="115"/>
      <c r="E15" s="115"/>
      <c r="F15" s="115"/>
      <c r="G15" s="115"/>
      <c r="H15" s="115"/>
      <c r="I15" s="116"/>
      <c r="J15" s="72"/>
      <c r="K15" s="72"/>
      <c r="L15" s="72"/>
      <c r="M15" s="72"/>
      <c r="N15" s="72"/>
      <c r="O15" s="73"/>
      <c r="P15" s="3"/>
      <c r="Q15" s="3"/>
      <c r="R15" s="3"/>
      <c r="S15" s="3"/>
    </row>
    <row r="16" spans="1:20" x14ac:dyDescent="0.25">
      <c r="A16" s="138"/>
      <c r="B16" s="139"/>
      <c r="C16" s="115"/>
      <c r="D16" s="115"/>
      <c r="E16" s="115"/>
      <c r="F16" s="115"/>
      <c r="G16" s="115"/>
      <c r="H16" s="115"/>
      <c r="I16" s="116"/>
      <c r="J16" s="72"/>
      <c r="K16" s="72"/>
      <c r="L16" s="72"/>
      <c r="M16" s="72"/>
      <c r="N16" s="72"/>
      <c r="O16" s="73"/>
      <c r="P16" s="3"/>
      <c r="Q16" s="3"/>
      <c r="R16" s="3"/>
      <c r="S16" s="3"/>
    </row>
    <row r="17" spans="1:19" x14ac:dyDescent="0.25">
      <c r="A17" s="138"/>
      <c r="B17" s="139"/>
      <c r="C17" s="115"/>
      <c r="D17" s="115"/>
      <c r="E17" s="115"/>
      <c r="F17" s="115"/>
      <c r="G17" s="115"/>
      <c r="H17" s="115"/>
      <c r="I17" s="116"/>
      <c r="J17" s="72"/>
      <c r="K17" s="72"/>
      <c r="L17" s="72"/>
      <c r="M17" s="72"/>
      <c r="N17" s="72"/>
      <c r="O17" s="73"/>
      <c r="P17" s="3"/>
      <c r="Q17" s="3"/>
      <c r="R17" s="3"/>
      <c r="S17" s="3"/>
    </row>
    <row r="18" spans="1:19" x14ac:dyDescent="0.25">
      <c r="A18" s="142"/>
      <c r="B18" s="143"/>
      <c r="C18" s="115"/>
      <c r="D18" s="115"/>
      <c r="E18" s="115"/>
      <c r="F18" s="115"/>
      <c r="G18" s="115"/>
      <c r="H18" s="115"/>
      <c r="I18" s="116"/>
      <c r="J18" s="72"/>
      <c r="K18" s="72"/>
      <c r="L18" s="72"/>
      <c r="M18" s="72"/>
      <c r="N18" s="72"/>
      <c r="O18" s="73"/>
      <c r="P18" s="3"/>
      <c r="Q18" s="3"/>
      <c r="R18" s="3"/>
      <c r="S18" s="3"/>
    </row>
    <row r="19" spans="1:19" x14ac:dyDescent="0.25">
      <c r="A19" s="138"/>
      <c r="B19" s="139"/>
      <c r="C19" s="115"/>
      <c r="D19" s="115"/>
      <c r="E19" s="115"/>
      <c r="F19" s="115"/>
      <c r="G19" s="115"/>
      <c r="H19" s="115"/>
      <c r="I19" s="116"/>
      <c r="J19" s="72"/>
      <c r="K19" s="72"/>
      <c r="L19" s="72"/>
      <c r="M19" s="72"/>
      <c r="N19" s="72"/>
      <c r="O19" s="73"/>
      <c r="P19" s="3"/>
      <c r="Q19" s="3"/>
      <c r="R19" s="3"/>
      <c r="S19" s="3"/>
    </row>
    <row r="20" spans="1:19" x14ac:dyDescent="0.25">
      <c r="A20" s="138"/>
      <c r="B20" s="139"/>
      <c r="C20" s="115"/>
      <c r="D20" s="115"/>
      <c r="E20" s="115"/>
      <c r="F20" s="115"/>
      <c r="G20" s="115"/>
      <c r="H20" s="115"/>
      <c r="I20" s="116"/>
      <c r="J20" s="72"/>
      <c r="K20" s="72"/>
      <c r="L20" s="72"/>
      <c r="M20" s="72"/>
      <c r="N20" s="72"/>
      <c r="O20" s="73"/>
      <c r="P20" s="3"/>
      <c r="Q20" s="3"/>
      <c r="R20" s="3"/>
      <c r="S20" s="3"/>
    </row>
    <row r="21" spans="1:19" x14ac:dyDescent="0.25">
      <c r="A21" s="138"/>
      <c r="B21" s="139"/>
      <c r="C21" s="115"/>
      <c r="D21" s="115"/>
      <c r="E21" s="115"/>
      <c r="F21" s="115"/>
      <c r="G21" s="115"/>
      <c r="H21" s="115"/>
      <c r="I21" s="116"/>
      <c r="J21" s="72"/>
      <c r="K21" s="72"/>
      <c r="L21" s="72"/>
      <c r="M21" s="72"/>
      <c r="N21" s="72"/>
      <c r="O21" s="73"/>
      <c r="P21" s="3"/>
      <c r="Q21" s="3"/>
      <c r="R21" s="3"/>
      <c r="S21" s="3"/>
    </row>
    <row r="22" spans="1:19" x14ac:dyDescent="0.25">
      <c r="A22" s="138"/>
      <c r="B22" s="139"/>
      <c r="C22" s="115"/>
      <c r="D22" s="115"/>
      <c r="E22" s="115"/>
      <c r="F22" s="115"/>
      <c r="G22" s="115"/>
      <c r="H22" s="115"/>
      <c r="I22" s="116"/>
      <c r="J22" s="72"/>
      <c r="K22" s="72"/>
      <c r="L22" s="72"/>
      <c r="M22" s="72"/>
      <c r="N22" s="72"/>
      <c r="O22" s="73"/>
      <c r="P22" s="3"/>
      <c r="Q22" s="3"/>
      <c r="R22" s="3"/>
      <c r="S22" s="3"/>
    </row>
    <row r="23" spans="1:19" x14ac:dyDescent="0.25">
      <c r="A23" s="138"/>
      <c r="B23" s="139"/>
      <c r="C23" s="115"/>
      <c r="D23" s="115"/>
      <c r="E23" s="115"/>
      <c r="F23" s="115"/>
      <c r="G23" s="115"/>
      <c r="H23" s="115"/>
      <c r="I23" s="116"/>
      <c r="J23" s="72"/>
      <c r="K23" s="72"/>
      <c r="L23" s="72"/>
      <c r="M23" s="72"/>
      <c r="N23" s="72"/>
      <c r="O23" s="73"/>
      <c r="P23" s="3"/>
      <c r="Q23" s="3"/>
      <c r="R23" s="3"/>
      <c r="S23" s="3"/>
    </row>
    <row r="24" spans="1:19" x14ac:dyDescent="0.25">
      <c r="A24" s="138"/>
      <c r="B24" s="139"/>
      <c r="C24" s="115"/>
      <c r="D24" s="115"/>
      <c r="E24" s="115"/>
      <c r="F24" s="115"/>
      <c r="G24" s="115"/>
      <c r="H24" s="115"/>
      <c r="I24" s="116"/>
      <c r="J24" s="72"/>
      <c r="K24" s="72"/>
      <c r="L24" s="72"/>
      <c r="M24" s="72"/>
      <c r="N24" s="72"/>
      <c r="O24" s="73"/>
      <c r="P24" s="3"/>
      <c r="Q24" s="3"/>
      <c r="R24" s="3"/>
      <c r="S24" s="3"/>
    </row>
    <row r="25" spans="1:19" x14ac:dyDescent="0.25">
      <c r="A25" s="138"/>
      <c r="B25" s="139"/>
      <c r="C25" s="115"/>
      <c r="D25" s="115"/>
      <c r="E25" s="115"/>
      <c r="F25" s="115"/>
      <c r="G25" s="115"/>
      <c r="H25" s="115"/>
      <c r="I25" s="116"/>
      <c r="J25" s="72"/>
      <c r="K25" s="72"/>
      <c r="L25" s="72"/>
      <c r="M25" s="72"/>
      <c r="N25" s="72"/>
      <c r="O25" s="73"/>
      <c r="P25" s="3"/>
      <c r="Q25" s="3"/>
      <c r="R25" s="3"/>
      <c r="S25" s="3"/>
    </row>
    <row r="26" spans="1:19" x14ac:dyDescent="0.25">
      <c r="A26" s="138"/>
      <c r="B26" s="139"/>
      <c r="C26" s="115"/>
      <c r="D26" s="115"/>
      <c r="E26" s="115"/>
      <c r="F26" s="115"/>
      <c r="G26" s="115"/>
      <c r="H26" s="115"/>
      <c r="I26" s="116"/>
      <c r="J26" s="72"/>
      <c r="K26" s="72"/>
      <c r="L26" s="72"/>
      <c r="M26" s="72"/>
      <c r="N26" s="72"/>
      <c r="O26" s="73"/>
      <c r="P26" s="3"/>
      <c r="Q26" s="3"/>
      <c r="R26" s="3"/>
      <c r="S26" s="3"/>
    </row>
    <row r="27" spans="1:19" x14ac:dyDescent="0.25">
      <c r="A27" s="138"/>
      <c r="B27" s="139"/>
      <c r="C27" s="115"/>
      <c r="D27" s="115"/>
      <c r="E27" s="115"/>
      <c r="F27" s="115"/>
      <c r="G27" s="115"/>
      <c r="H27" s="115"/>
      <c r="I27" s="116"/>
      <c r="J27" s="72"/>
      <c r="K27" s="72"/>
      <c r="L27" s="72"/>
      <c r="M27" s="72"/>
      <c r="N27" s="72"/>
      <c r="O27" s="73"/>
      <c r="P27" s="3"/>
      <c r="Q27" s="3"/>
      <c r="R27" s="3"/>
      <c r="S27" s="3"/>
    </row>
    <row r="28" spans="1:19" x14ac:dyDescent="0.25">
      <c r="A28" s="138"/>
      <c r="B28" s="139"/>
      <c r="C28" s="115"/>
      <c r="D28" s="115"/>
      <c r="E28" s="115"/>
      <c r="F28" s="115"/>
      <c r="G28" s="115"/>
      <c r="H28" s="115"/>
      <c r="I28" s="116"/>
      <c r="J28" s="72"/>
      <c r="K28" s="72"/>
      <c r="L28" s="72"/>
      <c r="M28" s="72"/>
      <c r="N28" s="72"/>
      <c r="O28" s="73"/>
      <c r="P28" s="3"/>
      <c r="Q28" s="3"/>
      <c r="R28" s="3"/>
      <c r="S28" s="3"/>
    </row>
    <row r="29" spans="1:19" x14ac:dyDescent="0.25">
      <c r="A29" s="138"/>
      <c r="B29" s="139"/>
      <c r="C29" s="115"/>
      <c r="D29" s="115"/>
      <c r="E29" s="115"/>
      <c r="F29" s="115"/>
      <c r="G29" s="115"/>
      <c r="H29" s="115"/>
      <c r="I29" s="116"/>
      <c r="J29" s="72"/>
      <c r="K29" s="72"/>
      <c r="L29" s="72"/>
      <c r="M29" s="72"/>
      <c r="N29" s="72"/>
      <c r="O29" s="73"/>
      <c r="P29" s="3"/>
      <c r="Q29" s="3"/>
      <c r="R29" s="3"/>
      <c r="S29" s="3"/>
    </row>
    <row r="30" spans="1:19" x14ac:dyDescent="0.25">
      <c r="A30" s="138"/>
      <c r="B30" s="139"/>
      <c r="C30" s="115"/>
      <c r="D30" s="115"/>
      <c r="E30" s="115"/>
      <c r="F30" s="115"/>
      <c r="G30" s="115"/>
      <c r="H30" s="115"/>
      <c r="I30" s="116"/>
      <c r="J30" s="72"/>
      <c r="K30" s="72"/>
      <c r="L30" s="72"/>
      <c r="M30" s="72"/>
      <c r="N30" s="72"/>
      <c r="O30" s="73"/>
      <c r="P30" s="3"/>
      <c r="Q30" s="3"/>
      <c r="R30" s="3"/>
      <c r="S30" s="3"/>
    </row>
    <row r="31" spans="1:19" x14ac:dyDescent="0.25">
      <c r="A31" s="165"/>
      <c r="B31" s="176"/>
      <c r="C31" s="117"/>
      <c r="D31" s="117"/>
      <c r="E31" s="117"/>
      <c r="F31" s="117"/>
      <c r="G31" s="117"/>
      <c r="H31" s="117"/>
      <c r="I31" s="118"/>
      <c r="J31" s="72"/>
      <c r="K31" s="72"/>
      <c r="L31" s="72"/>
      <c r="M31" s="72"/>
      <c r="N31" s="72"/>
      <c r="O31" s="73"/>
      <c r="P31" s="3"/>
      <c r="Q31" s="3"/>
      <c r="R31" s="3"/>
      <c r="S31" s="3"/>
    </row>
    <row r="32" spans="1:19" ht="15" customHeight="1" x14ac:dyDescent="0.25">
      <c r="A32" s="177" t="s">
        <v>15</v>
      </c>
      <c r="B32" s="178"/>
      <c r="C32" s="178"/>
      <c r="D32" s="178"/>
      <c r="E32" s="178"/>
      <c r="F32" s="178"/>
      <c r="G32" s="178"/>
      <c r="H32" s="178"/>
      <c r="I32" s="178"/>
      <c r="J32" s="72"/>
      <c r="K32" s="72"/>
      <c r="L32" s="72"/>
      <c r="M32" s="72"/>
      <c r="N32" s="72"/>
      <c r="O32" s="73"/>
      <c r="P32" s="3"/>
      <c r="Q32" s="3"/>
      <c r="R32" s="3"/>
      <c r="S32" s="3"/>
    </row>
    <row r="33" spans="1:19" s="1" customFormat="1" ht="15.75" customHeight="1" x14ac:dyDescent="0.25">
      <c r="A33" s="179"/>
      <c r="B33" s="180"/>
      <c r="C33" s="180"/>
      <c r="D33" s="180"/>
      <c r="E33" s="180"/>
      <c r="F33" s="180"/>
      <c r="G33" s="180"/>
      <c r="H33" s="180"/>
      <c r="I33" s="180"/>
    </row>
    <row r="34" spans="1:19" s="1" customFormat="1" ht="9.75" customHeight="1" x14ac:dyDescent="0.25">
      <c r="A34" s="181"/>
      <c r="B34" s="182"/>
      <c r="C34" s="182"/>
      <c r="D34" s="182"/>
      <c r="E34" s="182"/>
      <c r="F34" s="182"/>
      <c r="G34" s="182"/>
      <c r="H34" s="182"/>
      <c r="I34" s="182"/>
      <c r="J34" s="77"/>
      <c r="K34" s="77"/>
      <c r="L34" s="77"/>
      <c r="M34" s="77"/>
      <c r="N34" s="77"/>
      <c r="O34" s="77"/>
    </row>
    <row r="35" spans="1:19" s="1" customFormat="1" ht="38.25" customHeight="1" x14ac:dyDescent="0.35">
      <c r="A35" s="78" t="str">
        <f>"Field Calculated Lot " &amp;C4&amp;" Quality Level Summary"</f>
        <v>Field Calculated Lot  Quality Level Summary</v>
      </c>
      <c r="B35" s="78"/>
      <c r="C35" s="78"/>
      <c r="D35" s="78"/>
      <c r="E35" s="78"/>
      <c r="F35" s="78"/>
      <c r="G35" s="78"/>
      <c r="H35" s="78"/>
      <c r="I35" s="78"/>
      <c r="J35" s="77"/>
      <c r="K35" s="77"/>
      <c r="L35" s="77"/>
      <c r="M35" s="77"/>
      <c r="N35" s="77"/>
      <c r="O35" s="77"/>
    </row>
    <row r="36" spans="1:19" ht="22.5" customHeight="1" x14ac:dyDescent="0.35">
      <c r="A36" s="37" t="s">
        <v>16</v>
      </c>
      <c r="C36" s="61"/>
      <c r="D36" s="61"/>
      <c r="E36" s="61"/>
      <c r="F36" s="61"/>
      <c r="G36" s="61"/>
      <c r="H36" s="61"/>
      <c r="I36" s="61"/>
      <c r="J36" s="78"/>
      <c r="K36" s="78"/>
      <c r="L36" s="78"/>
      <c r="M36" s="78"/>
      <c r="N36" s="78"/>
      <c r="O36" s="78"/>
      <c r="P36" s="16"/>
      <c r="Q36" s="2"/>
      <c r="R36" s="2"/>
    </row>
    <row r="37" spans="1:19" x14ac:dyDescent="0.25">
      <c r="A37" s="45"/>
      <c r="B37" s="41" t="s">
        <v>5</v>
      </c>
      <c r="C37" s="127" t="str">
        <f t="shared" ref="C37:I37" si="1">IF(C7="","",C7)</f>
        <v>1"</v>
      </c>
      <c r="D37" s="127" t="str">
        <f t="shared" si="1"/>
        <v>3/4</v>
      </c>
      <c r="E37" s="127" t="str">
        <f t="shared" si="1"/>
        <v>#4</v>
      </c>
      <c r="F37" s="127" t="str">
        <f t="shared" si="1"/>
        <v>#8</v>
      </c>
      <c r="G37" s="127" t="str">
        <f t="shared" si="1"/>
        <v>#200</v>
      </c>
      <c r="H37" s="127" t="str">
        <f t="shared" si="1"/>
        <v/>
      </c>
      <c r="I37" s="21" t="str">
        <f t="shared" si="1"/>
        <v/>
      </c>
      <c r="J37" s="61"/>
      <c r="K37" s="61"/>
      <c r="L37" s="61"/>
      <c r="M37" s="61"/>
      <c r="N37" s="61"/>
      <c r="O37" s="63"/>
      <c r="P37" s="79"/>
    </row>
    <row r="38" spans="1:19" x14ac:dyDescent="0.25">
      <c r="A38" s="46"/>
      <c r="B38" s="27" t="s">
        <v>17</v>
      </c>
      <c r="C38" s="25">
        <f t="shared" ref="C38:I38" si="2">IF(C37="","",COUNT(C12:C31))</f>
        <v>0</v>
      </c>
      <c r="D38" s="25">
        <f t="shared" si="2"/>
        <v>0</v>
      </c>
      <c r="E38" s="25">
        <f t="shared" si="2"/>
        <v>0</v>
      </c>
      <c r="F38" s="25">
        <f t="shared" si="2"/>
        <v>0</v>
      </c>
      <c r="G38" s="25">
        <f t="shared" si="2"/>
        <v>0</v>
      </c>
      <c r="H38" s="25" t="str">
        <f t="shared" si="2"/>
        <v/>
      </c>
      <c r="I38" s="25" t="str">
        <f t="shared" si="2"/>
        <v/>
      </c>
      <c r="J38" s="74"/>
      <c r="K38" s="74"/>
      <c r="L38" s="74"/>
      <c r="M38" s="74"/>
      <c r="N38" s="74"/>
      <c r="O38" s="74"/>
      <c r="P38" s="74"/>
      <c r="S38" s="17"/>
    </row>
    <row r="39" spans="1:19" x14ac:dyDescent="0.25">
      <c r="A39" s="47"/>
      <c r="B39" s="26" t="s">
        <v>18</v>
      </c>
      <c r="C39" s="22" t="str">
        <f t="shared" ref="C39:I39" si="3">IF(C37="","",IF(C38&lt;3,"",AVERAGE(C12:C31)))</f>
        <v/>
      </c>
      <c r="D39" s="22" t="str">
        <f t="shared" si="3"/>
        <v/>
      </c>
      <c r="E39" s="22" t="str">
        <f t="shared" si="3"/>
        <v/>
      </c>
      <c r="F39" s="22" t="str">
        <f t="shared" si="3"/>
        <v/>
      </c>
      <c r="G39" s="22" t="str">
        <f t="shared" si="3"/>
        <v/>
      </c>
      <c r="H39" s="22" t="str">
        <f t="shared" si="3"/>
        <v/>
      </c>
      <c r="I39" s="22" t="str">
        <f t="shared" si="3"/>
        <v/>
      </c>
      <c r="J39" s="80"/>
      <c r="K39" s="80"/>
      <c r="L39" s="80"/>
      <c r="M39" s="80"/>
      <c r="N39" s="80"/>
      <c r="O39" s="80"/>
      <c r="P39" s="80"/>
    </row>
    <row r="40" spans="1:19" x14ac:dyDescent="0.25">
      <c r="A40" s="48"/>
      <c r="B40" s="30" t="s">
        <v>19</v>
      </c>
      <c r="C40" s="31" t="str">
        <f t="shared" ref="C40:I40" si="4">IF(C39="","",IF(_xlfn.STDEV.S(C12:C31)&lt;0.0001,0.0001,_xlfn.STDEV.S(C12:C31)))</f>
        <v/>
      </c>
      <c r="D40" s="31" t="str">
        <f t="shared" si="4"/>
        <v/>
      </c>
      <c r="E40" s="31" t="str">
        <f t="shared" si="4"/>
        <v/>
      </c>
      <c r="F40" s="31" t="str">
        <f t="shared" si="4"/>
        <v/>
      </c>
      <c r="G40" s="31" t="str">
        <f t="shared" si="4"/>
        <v/>
      </c>
      <c r="H40" s="31" t="str">
        <f t="shared" si="4"/>
        <v/>
      </c>
      <c r="I40" s="87" t="str">
        <f t="shared" si="4"/>
        <v/>
      </c>
      <c r="J40" s="72"/>
      <c r="K40" s="72"/>
      <c r="L40" s="72"/>
      <c r="M40" s="72"/>
      <c r="N40" s="72"/>
      <c r="O40" s="72"/>
      <c r="P40" s="72"/>
    </row>
    <row r="41" spans="1:19" ht="18" x14ac:dyDescent="0.35">
      <c r="A41" s="49"/>
      <c r="B41" s="28" t="s">
        <v>20</v>
      </c>
      <c r="C41" s="24" t="str">
        <f t="shared" ref="C41:I41" si="5">IF(C39="","",IF(C8=100,5000,(C8-C39)/C40))</f>
        <v/>
      </c>
      <c r="D41" s="24" t="str">
        <f t="shared" si="5"/>
        <v/>
      </c>
      <c r="E41" s="24" t="str">
        <f t="shared" si="5"/>
        <v/>
      </c>
      <c r="F41" s="24" t="str">
        <f t="shared" si="5"/>
        <v/>
      </c>
      <c r="G41" s="24" t="str">
        <f t="shared" si="5"/>
        <v/>
      </c>
      <c r="H41" s="24" t="str">
        <f t="shared" si="5"/>
        <v/>
      </c>
      <c r="I41" s="88" t="str">
        <f t="shared" si="5"/>
        <v/>
      </c>
      <c r="J41" s="81"/>
      <c r="K41" s="81"/>
      <c r="L41" s="81"/>
      <c r="M41" s="81"/>
      <c r="N41" s="81"/>
      <c r="O41" s="81"/>
      <c r="P41" s="81"/>
      <c r="S41" s="5"/>
    </row>
    <row r="42" spans="1:19" ht="18" x14ac:dyDescent="0.35">
      <c r="A42" s="48"/>
      <c r="B42" s="32" t="s">
        <v>21</v>
      </c>
      <c r="C42" s="33" t="str">
        <f>IF(C39="","",IF(AND(MIN(C12:C31)=100,C9=100),5000,(C39-C9)/C40))</f>
        <v/>
      </c>
      <c r="D42" s="33" t="str">
        <f>IF(D39="","",IF(AND(MIN(D12:D31)=100,D9=100),5000,(D39-D9)/D40))</f>
        <v/>
      </c>
      <c r="E42" s="33" t="str">
        <f>IF(E39="","",(E39-E9)/E40)</f>
        <v/>
      </c>
      <c r="F42" s="33" t="str">
        <f>IF(F39="","",(F39-F9)/F40)</f>
        <v/>
      </c>
      <c r="G42" s="33" t="str">
        <f>IF(G39="","",(G39-G9)/G40)</f>
        <v/>
      </c>
      <c r="H42" s="33" t="str">
        <f>IF(H39="","",(H39-H9)/H40)</f>
        <v/>
      </c>
      <c r="I42" s="89" t="str">
        <f>IF(I39="","",(I39-I9)/I40)</f>
        <v/>
      </c>
      <c r="J42" s="82"/>
      <c r="K42" s="82"/>
      <c r="L42" s="82"/>
      <c r="M42" s="82"/>
      <c r="N42" s="82"/>
      <c r="O42" s="82"/>
      <c r="P42" s="82"/>
      <c r="S42" s="6"/>
    </row>
    <row r="43" spans="1:19" ht="18" x14ac:dyDescent="0.35">
      <c r="A43" s="49"/>
      <c r="B43" s="26" t="s">
        <v>22</v>
      </c>
      <c r="C43" s="23" t="str">
        <f>IF(C39="","",IF(MAX(0,0.5-(C41*SQRT(C38)/(2*(C38-1))))&gt;1,1,MAX(0,0.5-(C41*SQRT(C38)/(2*(C38-1))))))</f>
        <v/>
      </c>
      <c r="D43" s="23" t="str">
        <f t="shared" ref="D43:I43" si="6">IF(D39="","",IF(MAX(0,0.5-(D41*SQRT(D38)/(2*(D38-1))))&gt;1,1,MAX(0,0.5-(D41*SQRT(D38)/(2*(D38-1))))))</f>
        <v/>
      </c>
      <c r="E43" s="23" t="str">
        <f t="shared" si="6"/>
        <v/>
      </c>
      <c r="F43" s="23" t="str">
        <f t="shared" si="6"/>
        <v/>
      </c>
      <c r="G43" s="23" t="str">
        <f t="shared" si="6"/>
        <v/>
      </c>
      <c r="H43" s="23" t="str">
        <f t="shared" si="6"/>
        <v/>
      </c>
      <c r="I43" s="90" t="str">
        <f t="shared" si="6"/>
        <v/>
      </c>
      <c r="J43" s="82"/>
      <c r="K43" s="82"/>
      <c r="L43" s="82"/>
      <c r="M43" s="82"/>
      <c r="N43" s="82"/>
      <c r="O43" s="82"/>
      <c r="P43" s="82"/>
      <c r="S43" s="7"/>
    </row>
    <row r="44" spans="1:19" ht="18" x14ac:dyDescent="0.35">
      <c r="A44" s="49"/>
      <c r="B44" s="29" t="s">
        <v>23</v>
      </c>
      <c r="C44" s="24" t="str">
        <f>IF(C39="","",100-(BETADIST(C43,(C38/2)-1,(C38/2)-1))*100)</f>
        <v/>
      </c>
      <c r="D44" s="24" t="str">
        <f t="shared" ref="D44:I44" si="7">IF(D39="","",100-(BETADIST(D43,(D38/2)-1,(D38/2)-1))*100)</f>
        <v/>
      </c>
      <c r="E44" s="24" t="str">
        <f t="shared" si="7"/>
        <v/>
      </c>
      <c r="F44" s="24" t="str">
        <f t="shared" si="7"/>
        <v/>
      </c>
      <c r="G44" s="24" t="str">
        <f t="shared" si="7"/>
        <v/>
      </c>
      <c r="H44" s="24" t="str">
        <f t="shared" si="7"/>
        <v/>
      </c>
      <c r="I44" s="88" t="str">
        <f t="shared" si="7"/>
        <v/>
      </c>
      <c r="J44" s="83"/>
      <c r="K44" s="83"/>
      <c r="L44" s="83"/>
      <c r="M44" s="83"/>
      <c r="N44" s="83"/>
      <c r="O44" s="83"/>
      <c r="P44" s="83"/>
      <c r="S44" s="7"/>
    </row>
    <row r="45" spans="1:19" ht="18" x14ac:dyDescent="0.35">
      <c r="A45" s="48"/>
      <c r="B45" s="30" t="s">
        <v>24</v>
      </c>
      <c r="C45" s="34" t="str">
        <f>IF(C39="","",IF(MAX(0,0.5-(C42*SQRT(C38)/(2*(C38-1))))&gt;1,1,MAX(0,0.5-(C42*SQRT(C38)/(2*(C38-1))))))</f>
        <v/>
      </c>
      <c r="D45" s="34" t="str">
        <f t="shared" ref="D45:I45" si="8">IF(D39="","",IF(MAX(0,0.5-(D42*SQRT(D38)/(2*(D38-1))))&gt;1,1,MAX(0,0.5-(D42*SQRT(D38)/(2*(D38-1))))))</f>
        <v/>
      </c>
      <c r="E45" s="34" t="str">
        <f t="shared" si="8"/>
        <v/>
      </c>
      <c r="F45" s="34" t="str">
        <f t="shared" si="8"/>
        <v/>
      </c>
      <c r="G45" s="34" t="str">
        <f t="shared" si="8"/>
        <v/>
      </c>
      <c r="H45" s="34" t="str">
        <f t="shared" si="8"/>
        <v/>
      </c>
      <c r="I45" s="91" t="str">
        <f t="shared" si="8"/>
        <v/>
      </c>
      <c r="J45" s="82"/>
      <c r="K45" s="82"/>
      <c r="L45" s="82"/>
      <c r="M45" s="82"/>
      <c r="N45" s="82"/>
      <c r="O45" s="82"/>
      <c r="P45" s="82"/>
      <c r="S45" s="6"/>
    </row>
    <row r="46" spans="1:19" ht="18" x14ac:dyDescent="0.35">
      <c r="A46" s="50"/>
      <c r="B46" s="35" t="s">
        <v>25</v>
      </c>
      <c r="C46" s="36" t="str">
        <f>IF(C39="","",100-(BETADIST(C45,(C38/2)-1,(C38/2)-1))*100)</f>
        <v/>
      </c>
      <c r="D46" s="36" t="str">
        <f t="shared" ref="D46:I46" si="9">IF(D39="","",100-(BETADIST(D45,(D38/2)-1,(D38/2)-1))*100)</f>
        <v/>
      </c>
      <c r="E46" s="36" t="str">
        <f t="shared" si="9"/>
        <v/>
      </c>
      <c r="F46" s="36" t="str">
        <f t="shared" si="9"/>
        <v/>
      </c>
      <c r="G46" s="36" t="str">
        <f t="shared" si="9"/>
        <v/>
      </c>
      <c r="H46" s="36" t="str">
        <f t="shared" si="9"/>
        <v/>
      </c>
      <c r="I46" s="92" t="str">
        <f t="shared" si="9"/>
        <v/>
      </c>
      <c r="J46" s="84"/>
      <c r="K46" s="84"/>
      <c r="L46" s="84"/>
      <c r="M46" s="84"/>
      <c r="N46" s="84"/>
      <c r="O46" s="84"/>
      <c r="P46" s="84"/>
      <c r="S46" s="8"/>
    </row>
    <row r="47" spans="1:19" x14ac:dyDescent="0.25">
      <c r="A47" s="96"/>
      <c r="B47" s="97" t="s">
        <v>26</v>
      </c>
      <c r="C47" s="98" t="str">
        <f>IF(C39="","",C44+C46-100)</f>
        <v/>
      </c>
      <c r="D47" s="98" t="str">
        <f t="shared" ref="D47:I47" si="10">IF(D39="","",D44+D46-100)</f>
        <v/>
      </c>
      <c r="E47" s="98" t="str">
        <f t="shared" si="10"/>
        <v/>
      </c>
      <c r="F47" s="98" t="str">
        <f t="shared" si="10"/>
        <v/>
      </c>
      <c r="G47" s="98" t="str">
        <f t="shared" si="10"/>
        <v/>
      </c>
      <c r="H47" s="98" t="str">
        <f t="shared" si="10"/>
        <v/>
      </c>
      <c r="I47" s="99" t="str">
        <f t="shared" si="10"/>
        <v/>
      </c>
      <c r="J47" s="85"/>
      <c r="K47" s="85"/>
      <c r="L47" s="85"/>
      <c r="M47" s="85"/>
      <c r="N47" s="85"/>
      <c r="O47" s="85"/>
      <c r="P47" s="85"/>
      <c r="S47" s="9"/>
    </row>
    <row r="48" spans="1:19" x14ac:dyDescent="0.25">
      <c r="A48" s="210" t="s">
        <v>27</v>
      </c>
      <c r="B48" s="211"/>
      <c r="C48" s="94" t="str">
        <f t="shared" ref="C48:I48" si="11">IF(C7="","",IF(AND(C8=100, C9&gt;=95), "No","Yes"))</f>
        <v>Yes</v>
      </c>
      <c r="D48" s="94" t="str">
        <f t="shared" si="11"/>
        <v>Yes</v>
      </c>
      <c r="E48" s="94" t="str">
        <f t="shared" si="11"/>
        <v>Yes</v>
      </c>
      <c r="F48" s="94" t="str">
        <f t="shared" si="11"/>
        <v>Yes</v>
      </c>
      <c r="G48" s="94" t="str">
        <f t="shared" si="11"/>
        <v>Yes</v>
      </c>
      <c r="H48" s="94" t="str">
        <f t="shared" si="11"/>
        <v/>
      </c>
      <c r="I48" s="95" t="str">
        <f t="shared" si="11"/>
        <v/>
      </c>
      <c r="J48" s="86"/>
      <c r="K48" s="86"/>
      <c r="L48" s="86"/>
      <c r="M48" s="86"/>
      <c r="N48" s="86"/>
      <c r="O48" s="86"/>
      <c r="P48" s="86"/>
      <c r="S48" s="11"/>
    </row>
    <row r="49" spans="1:19" ht="21.75" customHeight="1" x14ac:dyDescent="0.25">
      <c r="A49" s="10" t="s">
        <v>28</v>
      </c>
      <c r="C49" s="2"/>
      <c r="D49" s="2"/>
      <c r="E49" s="2"/>
      <c r="F49" s="2"/>
      <c r="G49" s="2"/>
      <c r="H49" s="2"/>
      <c r="I49" s="2"/>
      <c r="J49" s="86"/>
      <c r="K49" s="86"/>
      <c r="L49" s="86"/>
      <c r="M49" s="86"/>
      <c r="N49" s="86"/>
      <c r="O49" s="86"/>
      <c r="P49" s="86"/>
      <c r="S49" s="11"/>
    </row>
    <row r="50" spans="1:19" x14ac:dyDescent="0.25">
      <c r="A50" s="68" t="s">
        <v>5</v>
      </c>
      <c r="B50" s="40"/>
      <c r="C50" s="230" t="s">
        <v>29</v>
      </c>
      <c r="D50" s="231"/>
      <c r="E50" s="232"/>
      <c r="F50" s="231" t="s">
        <v>30</v>
      </c>
      <c r="G50" s="231"/>
      <c r="H50" s="231"/>
      <c r="I50" s="234"/>
      <c r="J50" s="2"/>
      <c r="K50" s="2"/>
      <c r="L50" s="2"/>
      <c r="M50" s="2"/>
      <c r="P50" s="44"/>
      <c r="Q50" s="44"/>
      <c r="R50" s="65"/>
      <c r="S50" s="44"/>
    </row>
    <row r="51" spans="1:19" x14ac:dyDescent="0.25">
      <c r="A51" s="174" t="str">
        <f>IF(C7="","",C7)</f>
        <v>1"</v>
      </c>
      <c r="B51" s="175"/>
      <c r="C51" s="220" t="str">
        <f>IF(C47="","",C47)</f>
        <v/>
      </c>
      <c r="D51" s="221"/>
      <c r="E51" s="229"/>
      <c r="F51" s="220" t="str">
        <f>IF(A51="","",IF(C51="","No Tests Recorded",IF(C51&gt;60,"Acceptable",IF(C51&gt;40,"Stop Production, Action needed","Reject Level"))))</f>
        <v>No Tests Recorded</v>
      </c>
      <c r="G51" s="221"/>
      <c r="H51" s="221"/>
      <c r="I51" s="222"/>
      <c r="J51" s="18"/>
      <c r="K51" s="18"/>
      <c r="L51" s="18"/>
      <c r="M51" s="18"/>
      <c r="N51" s="18"/>
      <c r="P51" s="44"/>
      <c r="Q51" s="44"/>
      <c r="R51" s="65"/>
      <c r="S51" s="44"/>
    </row>
    <row r="52" spans="1:19" x14ac:dyDescent="0.25">
      <c r="A52" s="172" t="str">
        <f>IF(D7="","",D7)</f>
        <v>3/4</v>
      </c>
      <c r="B52" s="173"/>
      <c r="C52" s="183" t="str">
        <f>IF(D47="","",D47)</f>
        <v/>
      </c>
      <c r="D52" s="184"/>
      <c r="E52" s="185"/>
      <c r="F52" s="183" t="str">
        <f>IF(A52="","",IF(C52="","No Tests Recorded",IF(C52&gt;60,"Acceptable",IF(C52&gt;40,"Stop Production, Action needed","Reject Level"))))</f>
        <v>No Tests Recorded</v>
      </c>
      <c r="G52" s="184"/>
      <c r="H52" s="184"/>
      <c r="I52" s="207"/>
      <c r="J52" s="93"/>
      <c r="K52" s="93"/>
      <c r="L52" s="93"/>
      <c r="M52" s="93"/>
      <c r="N52" s="93"/>
      <c r="O52" s="13"/>
      <c r="P52" s="44"/>
      <c r="Q52" s="44"/>
      <c r="R52" s="65"/>
      <c r="S52" s="44"/>
    </row>
    <row r="53" spans="1:19" x14ac:dyDescent="0.25">
      <c r="A53" s="172" t="str">
        <f>IF(E11="","",E11)</f>
        <v>#4</v>
      </c>
      <c r="B53" s="173"/>
      <c r="C53" s="183" t="str">
        <f>IF(E47="","",E47)</f>
        <v/>
      </c>
      <c r="D53" s="184"/>
      <c r="E53" s="185"/>
      <c r="F53" s="183" t="str">
        <f>IF(A53="","",IF(C53="","No Tests Recorded",IF(C53&gt;60,"Acceptable",IF(C53&gt;40,"Stop Production, Action needed","Reject Level"))))</f>
        <v>No Tests Recorded</v>
      </c>
      <c r="G53" s="184"/>
      <c r="H53" s="184"/>
      <c r="I53" s="207"/>
      <c r="J53" s="93"/>
      <c r="K53" s="93"/>
      <c r="L53" s="93"/>
      <c r="M53" s="93"/>
      <c r="N53" s="93"/>
      <c r="P53" s="44"/>
      <c r="Q53" s="44"/>
      <c r="R53" s="65"/>
      <c r="S53" s="44"/>
    </row>
    <row r="54" spans="1:19" x14ac:dyDescent="0.25">
      <c r="A54" s="172" t="str">
        <f>IF(F7="","",F7)</f>
        <v>#8</v>
      </c>
      <c r="B54" s="173"/>
      <c r="C54" s="183" t="str">
        <f>IF(F47="","",F47)</f>
        <v/>
      </c>
      <c r="D54" s="184"/>
      <c r="E54" s="185"/>
      <c r="F54" s="183" t="str">
        <f t="shared" ref="F54:F57" si="12">IF(A54="","",IF(C54="","No Tests Recorded",IF(C54&gt;60,"Acceptable",IF(C54&gt;40,"Stop Production, Action needed","Reject Level"))))</f>
        <v>No Tests Recorded</v>
      </c>
      <c r="G54" s="184"/>
      <c r="H54" s="184"/>
      <c r="I54" s="207"/>
      <c r="J54" s="93"/>
      <c r="K54" s="93"/>
      <c r="L54" s="93"/>
      <c r="M54" s="93"/>
      <c r="N54" s="93"/>
      <c r="P54" s="44"/>
      <c r="Q54" s="44"/>
      <c r="R54" s="65"/>
      <c r="S54" s="44"/>
    </row>
    <row r="55" spans="1:19" x14ac:dyDescent="0.25">
      <c r="A55" s="172" t="str">
        <f>IF(G7="","",G7)</f>
        <v>#200</v>
      </c>
      <c r="B55" s="173"/>
      <c r="C55" s="183" t="str">
        <f>IF(G47="","",G47)</f>
        <v/>
      </c>
      <c r="D55" s="184"/>
      <c r="E55" s="185"/>
      <c r="F55" s="183" t="str">
        <f t="shared" si="12"/>
        <v>No Tests Recorded</v>
      </c>
      <c r="G55" s="184"/>
      <c r="H55" s="184"/>
      <c r="I55" s="207"/>
      <c r="J55" s="93"/>
      <c r="K55" s="93"/>
      <c r="L55" s="93"/>
      <c r="M55" s="93"/>
      <c r="N55" s="93"/>
      <c r="P55" s="44"/>
      <c r="Q55" s="44"/>
      <c r="R55" s="65"/>
      <c r="S55" s="44"/>
    </row>
    <row r="56" spans="1:19" x14ac:dyDescent="0.25">
      <c r="A56" s="172" t="str">
        <f>IF(H11="","",H11)</f>
        <v/>
      </c>
      <c r="B56" s="173"/>
      <c r="C56" s="183" t="str">
        <f>IF(H47="","",H47)</f>
        <v/>
      </c>
      <c r="D56" s="184"/>
      <c r="E56" s="185"/>
      <c r="F56" s="183" t="str">
        <f t="shared" si="12"/>
        <v/>
      </c>
      <c r="G56" s="184"/>
      <c r="H56" s="184"/>
      <c r="I56" s="207"/>
      <c r="J56" s="93"/>
      <c r="K56" s="93"/>
      <c r="L56" s="93"/>
      <c r="M56" s="93"/>
      <c r="N56" s="93"/>
      <c r="P56" s="44"/>
      <c r="Q56" s="44"/>
      <c r="R56" s="65"/>
      <c r="S56" s="44"/>
    </row>
    <row r="57" spans="1:19" x14ac:dyDescent="0.25">
      <c r="A57" s="170" t="str">
        <f>IF(I7="","",I7)</f>
        <v/>
      </c>
      <c r="B57" s="171"/>
      <c r="C57" s="217" t="str">
        <f>IF(I47="","",I47)</f>
        <v/>
      </c>
      <c r="D57" s="218"/>
      <c r="E57" s="233"/>
      <c r="F57" s="217" t="str">
        <f t="shared" si="12"/>
        <v/>
      </c>
      <c r="G57" s="218"/>
      <c r="H57" s="218"/>
      <c r="I57" s="219"/>
      <c r="J57" s="93"/>
      <c r="K57" s="93"/>
      <c r="L57" s="93"/>
      <c r="M57" s="93"/>
      <c r="N57" s="93"/>
      <c r="P57" s="44"/>
      <c r="Q57" s="44"/>
      <c r="R57" s="65"/>
      <c r="S57" s="44"/>
    </row>
    <row r="58" spans="1:19" ht="21" customHeight="1" x14ac:dyDescent="0.25">
      <c r="A58" s="10" t="s">
        <v>31</v>
      </c>
      <c r="C58" s="14"/>
      <c r="D58" s="12"/>
      <c r="E58" s="62"/>
      <c r="F58" s="12"/>
      <c r="G58" s="12"/>
      <c r="H58" s="12"/>
      <c r="I58" s="12"/>
      <c r="J58" s="93"/>
      <c r="K58" s="93"/>
      <c r="L58" s="93"/>
      <c r="M58" s="93"/>
      <c r="N58" s="93"/>
      <c r="P58" s="44"/>
      <c r="Q58" s="44"/>
      <c r="R58" s="65"/>
      <c r="S58" s="44"/>
    </row>
    <row r="59" spans="1:19" x14ac:dyDescent="0.25">
      <c r="A59" s="68" t="s">
        <v>5</v>
      </c>
      <c r="B59" s="38"/>
      <c r="C59" s="70" t="s">
        <v>29</v>
      </c>
      <c r="D59" s="39"/>
      <c r="E59" s="39"/>
      <c r="F59" s="102"/>
      <c r="G59" s="100"/>
      <c r="H59" s="101"/>
      <c r="I59" s="101"/>
      <c r="J59" s="12"/>
      <c r="K59" s="12"/>
      <c r="L59" s="12"/>
      <c r="M59" s="12"/>
      <c r="P59" s="44"/>
      <c r="Q59" s="44"/>
      <c r="R59" s="44"/>
      <c r="S59" s="44"/>
    </row>
    <row r="60" spans="1:19" x14ac:dyDescent="0.25">
      <c r="A60" s="186" t="str">
        <f>IF(A51="","",A51)</f>
        <v>1"</v>
      </c>
      <c r="B60" s="187"/>
      <c r="C60" s="226" t="str">
        <f>IF(C48="Yes",C47,IF(C48="No","Not Used for Payment",""))</f>
        <v/>
      </c>
      <c r="D60" s="227"/>
      <c r="E60" s="227"/>
      <c r="F60" s="228"/>
      <c r="G60" s="93"/>
      <c r="H60" s="93"/>
      <c r="I60" s="93"/>
      <c r="J60" s="3"/>
      <c r="P60" s="44"/>
      <c r="Q60" s="44"/>
      <c r="R60" s="44"/>
      <c r="S60" s="44"/>
    </row>
    <row r="61" spans="1:19" x14ac:dyDescent="0.25">
      <c r="A61" s="146" t="str">
        <f t="shared" ref="A61:A66" si="13">IF(A52="","",A52)</f>
        <v>3/4</v>
      </c>
      <c r="B61" s="147"/>
      <c r="C61" s="189" t="str">
        <f>IF(D48="Yes",D47,IF(D48="No","Not Used for Payment",""))</f>
        <v/>
      </c>
      <c r="D61" s="190"/>
      <c r="E61" s="190"/>
      <c r="F61" s="191"/>
      <c r="G61" s="93"/>
      <c r="H61" s="93"/>
      <c r="I61" s="93"/>
      <c r="J61" s="93"/>
      <c r="P61" s="44"/>
      <c r="Q61" s="44"/>
      <c r="R61" s="44"/>
      <c r="S61" s="44"/>
    </row>
    <row r="62" spans="1:19" ht="18" customHeight="1" x14ac:dyDescent="0.25">
      <c r="A62" s="146" t="str">
        <f t="shared" si="13"/>
        <v>#4</v>
      </c>
      <c r="B62" s="147"/>
      <c r="C62" s="189" t="str">
        <f>IF(E48="Yes",E47,IF(E48="No","Not Used for Payment",""))</f>
        <v/>
      </c>
      <c r="D62" s="190"/>
      <c r="E62" s="190"/>
      <c r="F62" s="191"/>
      <c r="G62" s="93"/>
      <c r="H62" s="93"/>
      <c r="I62" s="93"/>
      <c r="J62" s="93"/>
      <c r="P62" s="44"/>
      <c r="Q62" s="44"/>
      <c r="R62" s="44"/>
      <c r="S62" s="44"/>
    </row>
    <row r="63" spans="1:19" x14ac:dyDescent="0.25">
      <c r="A63" s="146" t="str">
        <f t="shared" si="13"/>
        <v>#8</v>
      </c>
      <c r="B63" s="147"/>
      <c r="C63" s="189" t="str">
        <f>IF(F48="Yes",F47,IF(F48="No","Not Used for Payment",""))</f>
        <v/>
      </c>
      <c r="D63" s="190"/>
      <c r="E63" s="190"/>
      <c r="F63" s="191"/>
      <c r="G63" s="93"/>
      <c r="H63" s="93"/>
      <c r="I63" s="93"/>
      <c r="J63" s="93"/>
      <c r="P63" s="44"/>
      <c r="Q63" s="44"/>
      <c r="R63" s="44"/>
      <c r="S63" s="44"/>
    </row>
    <row r="64" spans="1:19" x14ac:dyDescent="0.25">
      <c r="A64" s="146" t="str">
        <f t="shared" si="13"/>
        <v>#200</v>
      </c>
      <c r="B64" s="147"/>
      <c r="C64" s="189" t="str">
        <f>IF(G48="Yes",G47,IF(G48="No","Not Used for Payment",""))</f>
        <v/>
      </c>
      <c r="D64" s="190"/>
      <c r="E64" s="190"/>
      <c r="F64" s="191"/>
      <c r="G64" s="93"/>
      <c r="H64" s="93"/>
      <c r="I64" s="93"/>
      <c r="J64" s="93"/>
      <c r="P64" s="44"/>
      <c r="Q64" s="44"/>
      <c r="R64" s="44"/>
      <c r="S64" s="44"/>
    </row>
    <row r="65" spans="1:21" x14ac:dyDescent="0.25">
      <c r="A65" s="146" t="str">
        <f t="shared" si="13"/>
        <v/>
      </c>
      <c r="B65" s="147"/>
      <c r="C65" s="183" t="str">
        <f>IF(H48="Yes",H47,IF(H48="No","Not Used for Payment",""))</f>
        <v/>
      </c>
      <c r="D65" s="184"/>
      <c r="E65" s="184"/>
      <c r="F65" s="207"/>
      <c r="G65" s="93"/>
      <c r="H65" s="93"/>
      <c r="I65" s="93"/>
      <c r="J65" s="93"/>
      <c r="P65" s="44"/>
      <c r="Q65" s="44"/>
      <c r="R65" s="44"/>
      <c r="S65" s="44"/>
    </row>
    <row r="66" spans="1:21" x14ac:dyDescent="0.25">
      <c r="A66" s="170" t="str">
        <f t="shared" si="13"/>
        <v/>
      </c>
      <c r="B66" s="171"/>
      <c r="C66" s="217" t="str">
        <f>IF(I48="Yes",I47,IF(I48="No","Not Used for Payment",""))</f>
        <v/>
      </c>
      <c r="D66" s="218"/>
      <c r="E66" s="218"/>
      <c r="F66" s="219"/>
      <c r="G66" s="93"/>
      <c r="H66" s="93"/>
      <c r="I66" s="93"/>
      <c r="J66" s="93"/>
      <c r="P66" s="44"/>
      <c r="Q66" s="44"/>
      <c r="R66" s="44"/>
      <c r="S66" s="44"/>
    </row>
    <row r="67" spans="1:21" ht="21" x14ac:dyDescent="0.35">
      <c r="A67" s="212" t="s">
        <v>32</v>
      </c>
      <c r="B67" s="213"/>
      <c r="C67" s="223" t="str">
        <f>IF(AND(C60="",C61=""),"",AVERAGE(C61:F64))</f>
        <v/>
      </c>
      <c r="D67" s="224"/>
      <c r="E67" s="224"/>
      <c r="F67" s="225"/>
      <c r="G67" s="12"/>
      <c r="H67" s="12"/>
      <c r="I67" s="12"/>
      <c r="J67" s="93"/>
      <c r="P67" s="44"/>
      <c r="Q67" s="44"/>
      <c r="R67" s="44"/>
      <c r="S67" s="44"/>
    </row>
    <row r="68" spans="1:21" ht="29.25" customHeight="1" x14ac:dyDescent="0.35">
      <c r="A68" s="78" t="str">
        <f>"Field Calculated Lot " &amp;C4&amp;" Payment Summary"</f>
        <v>Field Calculated Lot  Payment Summary</v>
      </c>
      <c r="B68" s="78"/>
      <c r="C68" s="78"/>
      <c r="D68" s="78"/>
      <c r="E68" s="78"/>
      <c r="F68" s="78"/>
      <c r="G68" s="78"/>
      <c r="H68" s="78"/>
      <c r="I68" s="78"/>
      <c r="J68" s="12"/>
      <c r="K68" s="12"/>
      <c r="L68" s="12"/>
      <c r="M68" s="12"/>
      <c r="P68" s="44"/>
      <c r="Q68" s="44"/>
      <c r="R68" s="44"/>
      <c r="S68" s="44"/>
    </row>
    <row r="69" spans="1:21" ht="21" x14ac:dyDescent="0.35">
      <c r="A69" s="18" t="s">
        <v>33</v>
      </c>
      <c r="D69" s="2"/>
      <c r="E69" s="2"/>
      <c r="F69" s="2"/>
      <c r="G69" s="2"/>
      <c r="H69" s="2"/>
      <c r="I69" s="2"/>
      <c r="J69" s="78"/>
      <c r="K69" s="78"/>
      <c r="L69" s="78"/>
      <c r="M69" s="78"/>
      <c r="N69" s="78"/>
      <c r="O69" s="78"/>
      <c r="P69" s="16"/>
      <c r="Q69" s="2"/>
      <c r="R69" s="2"/>
    </row>
    <row r="70" spans="1:21" x14ac:dyDescent="0.25">
      <c r="A70" s="68" t="s">
        <v>5</v>
      </c>
      <c r="B70" s="40"/>
      <c r="C70" s="68" t="s">
        <v>34</v>
      </c>
      <c r="D70" s="39"/>
      <c r="E70" s="70"/>
      <c r="F70" s="102"/>
      <c r="G70" s="101"/>
      <c r="H70" s="101"/>
      <c r="I70" s="101"/>
      <c r="J70" s="2"/>
      <c r="K70" s="2"/>
      <c r="L70" s="2"/>
      <c r="M70" s="2"/>
      <c r="P70" s="44"/>
      <c r="Q70" s="44"/>
      <c r="R70" s="44"/>
      <c r="S70" s="44"/>
    </row>
    <row r="71" spans="1:21" ht="18" x14ac:dyDescent="0.35">
      <c r="A71" s="132" t="s">
        <v>35</v>
      </c>
      <c r="B71" s="133"/>
      <c r="C71" s="192" t="str">
        <f>IFERROR((55+0.5*C67)/100,"")</f>
        <v/>
      </c>
      <c r="D71" s="193"/>
      <c r="E71" s="193"/>
      <c r="F71" s="194"/>
      <c r="G71" s="72"/>
      <c r="H71" s="72"/>
      <c r="I71" s="72"/>
      <c r="J71" s="100"/>
      <c r="K71" s="18"/>
      <c r="L71" s="18"/>
      <c r="M71" s="18"/>
      <c r="N71" s="18"/>
      <c r="P71" s="44"/>
      <c r="Q71" s="44"/>
      <c r="R71" s="44"/>
      <c r="S71" s="44"/>
    </row>
    <row r="72" spans="1:21" x14ac:dyDescent="0.25">
      <c r="A72" s="19" t="s">
        <v>36</v>
      </c>
      <c r="C72" s="4"/>
      <c r="J72" s="103"/>
      <c r="K72" s="103"/>
      <c r="L72" s="103"/>
      <c r="M72" s="103"/>
      <c r="N72" s="103"/>
      <c r="P72" s="44"/>
      <c r="Q72" s="44"/>
      <c r="R72" s="44"/>
      <c r="S72" s="44"/>
    </row>
    <row r="73" spans="1:21" x14ac:dyDescent="0.25">
      <c r="A73" s="126" t="s">
        <v>37</v>
      </c>
      <c r="B73" s="128"/>
      <c r="C73" s="128"/>
      <c r="D73" s="128"/>
      <c r="E73" s="128"/>
      <c r="F73" s="129"/>
      <c r="G73" s="93"/>
      <c r="H73" s="93"/>
      <c r="I73" s="93"/>
      <c r="O73" s="44"/>
      <c r="P73" s="59"/>
      <c r="Q73" s="59"/>
      <c r="R73" s="59"/>
      <c r="S73" s="59"/>
      <c r="T73" s="59"/>
      <c r="U73" s="59"/>
    </row>
    <row r="74" spans="1:21" ht="18" x14ac:dyDescent="0.35">
      <c r="A74" s="148" t="s">
        <v>35</v>
      </c>
      <c r="B74" s="149"/>
      <c r="C74" s="195" t="str">
        <f>IFERROR(C71,"")</f>
        <v/>
      </c>
      <c r="D74" s="196"/>
      <c r="E74" s="196"/>
      <c r="F74" s="197"/>
      <c r="G74" s="104"/>
      <c r="H74" s="104"/>
      <c r="I74" s="104"/>
      <c r="J74" s="93"/>
      <c r="K74" s="93"/>
      <c r="L74" s="93"/>
      <c r="M74" s="93"/>
      <c r="N74" s="93"/>
      <c r="O74" s="44"/>
      <c r="P74" s="51"/>
      <c r="Q74" s="51"/>
      <c r="R74" s="51"/>
      <c r="S74" s="51"/>
      <c r="T74" s="51"/>
      <c r="U74" s="51"/>
    </row>
    <row r="75" spans="1:21" x14ac:dyDescent="0.25">
      <c r="A75" s="150" t="s">
        <v>38</v>
      </c>
      <c r="B75" s="151"/>
      <c r="C75" s="198"/>
      <c r="D75" s="199"/>
      <c r="E75" s="199"/>
      <c r="F75" s="200"/>
      <c r="G75" s="121"/>
      <c r="H75" s="121"/>
      <c r="I75" s="121"/>
      <c r="J75" s="104"/>
      <c r="K75" s="104"/>
      <c r="L75" s="104"/>
      <c r="M75" s="104"/>
      <c r="N75" s="104"/>
      <c r="O75" s="54"/>
      <c r="P75" s="51"/>
      <c r="Q75" s="51"/>
      <c r="R75" s="51"/>
      <c r="S75" s="51"/>
      <c r="T75" s="51"/>
      <c r="U75" s="51"/>
    </row>
    <row r="76" spans="1:21" x14ac:dyDescent="0.25">
      <c r="A76" s="152" t="s">
        <v>39</v>
      </c>
      <c r="B76" s="153"/>
      <c r="C76" s="201"/>
      <c r="D76" s="202"/>
      <c r="E76" s="202"/>
      <c r="F76" s="203"/>
      <c r="G76" s="122"/>
      <c r="H76" s="122"/>
      <c r="I76" s="122"/>
      <c r="J76" s="121"/>
      <c r="K76" s="121"/>
      <c r="L76" s="121"/>
      <c r="M76" s="121"/>
      <c r="N76" s="121"/>
      <c r="O76" s="54"/>
      <c r="P76" s="51"/>
      <c r="Q76" s="51"/>
      <c r="R76" s="51"/>
      <c r="S76" s="51"/>
      <c r="T76" s="51"/>
      <c r="U76" s="51"/>
    </row>
    <row r="77" spans="1:21" x14ac:dyDescent="0.25">
      <c r="A77" s="68" t="s">
        <v>40</v>
      </c>
      <c r="B77" s="42"/>
      <c r="C77" s="42"/>
      <c r="D77" s="42"/>
      <c r="E77" s="42"/>
      <c r="F77" s="43"/>
      <c r="G77" s="105"/>
      <c r="H77" s="105"/>
      <c r="I77" s="105"/>
      <c r="J77" s="122"/>
      <c r="K77" s="122"/>
      <c r="L77" s="122"/>
      <c r="M77" s="122"/>
      <c r="N77" s="122"/>
      <c r="O77" s="44"/>
      <c r="P77" s="51"/>
      <c r="Q77" s="51"/>
      <c r="R77" s="51"/>
      <c r="S77" s="51"/>
      <c r="T77" s="51"/>
      <c r="U77" s="51"/>
    </row>
    <row r="78" spans="1:21" ht="18" x14ac:dyDescent="0.35">
      <c r="A78" s="154" t="s">
        <v>41</v>
      </c>
      <c r="B78" s="155"/>
      <c r="C78" s="204" t="str">
        <f>IF(OR(C74="",C76=""),"",(C74-1)*C75*C76)</f>
        <v/>
      </c>
      <c r="D78" s="205"/>
      <c r="E78" s="205"/>
      <c r="F78" s="206"/>
      <c r="G78" s="106"/>
      <c r="H78" s="106"/>
      <c r="I78" s="106"/>
      <c r="J78" s="105"/>
      <c r="K78" s="105"/>
      <c r="L78" s="105"/>
      <c r="M78" s="105"/>
      <c r="N78" s="105"/>
      <c r="O78" s="44"/>
      <c r="P78" s="51"/>
      <c r="Q78" s="51"/>
      <c r="R78" s="51"/>
      <c r="S78" s="51"/>
      <c r="T78" s="51"/>
      <c r="U78" s="51"/>
    </row>
    <row r="79" spans="1:21" x14ac:dyDescent="0.25">
      <c r="A79" s="160" t="s">
        <v>42</v>
      </c>
      <c r="B79" s="161"/>
      <c r="C79" s="204" t="str">
        <f>IF(OR(C74="",C76="",C75=""),"",IF(C74*C75*C76,(C74)*C75*C76))</f>
        <v/>
      </c>
      <c r="D79" s="205"/>
      <c r="E79" s="205"/>
      <c r="F79" s="206"/>
      <c r="G79" s="106"/>
      <c r="H79" s="106"/>
      <c r="I79" s="106"/>
      <c r="J79" s="106"/>
      <c r="K79" s="106"/>
      <c r="L79" s="106"/>
      <c r="M79" s="106"/>
      <c r="N79" s="106"/>
      <c r="O79" s="54"/>
      <c r="P79" s="57"/>
      <c r="Q79" s="58"/>
      <c r="R79" s="58"/>
      <c r="S79" s="51"/>
      <c r="T79" s="51"/>
      <c r="U79" s="51"/>
    </row>
    <row r="80" spans="1:21" ht="15.75" x14ac:dyDescent="0.25">
      <c r="A80" s="188" t="str">
        <f>IF(A12="","",IF(MIN(C52:E58)&lt;40,"Lot Status:         This lot is subject to rejection. (Per 2020 QASP SA - 106.03.B.2.)",IF(MIN(C52:E58)&lt;60,"Lot Status:        Stop Production, Corrective Action Needed. (Per 2020 QASP SA - 106.03.B.2.)","Lot Status:        Lot is Acceptable. (Per 2020 QASP SA - 106.03.B.2.)")))</f>
        <v/>
      </c>
      <c r="B80" s="188"/>
      <c r="C80" s="188"/>
      <c r="D80" s="188"/>
      <c r="E80" s="188"/>
      <c r="F80" s="188"/>
      <c r="G80" s="188"/>
      <c r="H80" s="188"/>
      <c r="I80" s="188"/>
      <c r="J80" s="106"/>
      <c r="K80" s="106"/>
      <c r="L80" s="106"/>
      <c r="M80" s="106"/>
      <c r="N80" s="106"/>
      <c r="O80" s="44"/>
      <c r="P80" s="44"/>
      <c r="Q80" s="44"/>
      <c r="R80" s="44"/>
      <c r="S80" s="44"/>
    </row>
    <row r="81" spans="1:19" ht="15.75" x14ac:dyDescent="0.25">
      <c r="A81" s="123" t="s">
        <v>43</v>
      </c>
      <c r="B81" s="124"/>
      <c r="C81" s="124"/>
      <c r="D81" s="124"/>
      <c r="E81" s="124"/>
      <c r="F81" s="124"/>
      <c r="G81" s="124"/>
      <c r="H81" s="124"/>
      <c r="I81" s="125"/>
      <c r="J81" s="107"/>
      <c r="K81" s="107"/>
      <c r="L81" s="107"/>
      <c r="M81" s="107"/>
      <c r="N81" s="107"/>
      <c r="O81" s="44"/>
      <c r="P81" s="44"/>
      <c r="Q81" s="44"/>
      <c r="R81" s="44"/>
      <c r="S81" s="44"/>
    </row>
    <row r="82" spans="1:19" ht="111.75" customHeight="1" x14ac:dyDescent="0.25">
      <c r="A82" s="162"/>
      <c r="B82" s="163"/>
      <c r="C82" s="163"/>
      <c r="D82" s="163"/>
      <c r="E82" s="163"/>
      <c r="F82" s="163"/>
      <c r="G82" s="163"/>
      <c r="H82" s="163"/>
      <c r="I82" s="164"/>
      <c r="J82" s="108"/>
      <c r="K82" s="108"/>
      <c r="L82" s="108"/>
      <c r="M82" s="108"/>
      <c r="N82" s="108"/>
      <c r="P82" s="44"/>
      <c r="Q82" s="44"/>
      <c r="R82" s="44"/>
      <c r="S82" s="44"/>
    </row>
    <row r="83" spans="1:19" ht="15.75" x14ac:dyDescent="0.25">
      <c r="A83" s="123" t="s">
        <v>44</v>
      </c>
      <c r="B83" s="124"/>
      <c r="C83" s="124"/>
      <c r="D83" s="124"/>
      <c r="E83" s="124"/>
      <c r="F83" s="124"/>
      <c r="G83" s="124"/>
      <c r="H83" s="158" t="s">
        <v>45</v>
      </c>
      <c r="I83" s="159"/>
      <c r="J83" s="69"/>
      <c r="K83" s="69"/>
      <c r="L83" s="69"/>
      <c r="M83" s="69"/>
      <c r="N83" s="69"/>
      <c r="O83" s="44"/>
      <c r="P83" s="44"/>
      <c r="Q83" s="44"/>
      <c r="R83" s="44"/>
      <c r="S83" s="44"/>
    </row>
    <row r="84" spans="1:19" ht="24" customHeight="1" x14ac:dyDescent="0.25">
      <c r="A84" s="165"/>
      <c r="B84" s="166"/>
      <c r="C84" s="166"/>
      <c r="D84" s="166"/>
      <c r="E84" s="166"/>
      <c r="F84" s="166"/>
      <c r="G84" s="167"/>
      <c r="H84" s="156"/>
      <c r="I84" s="157"/>
      <c r="J84" s="108"/>
      <c r="K84" s="108"/>
      <c r="L84" s="108"/>
      <c r="M84" s="44"/>
      <c r="N84" s="44"/>
      <c r="P84" s="44"/>
      <c r="Q84" s="44"/>
      <c r="R84" s="44"/>
      <c r="S84" s="44"/>
    </row>
    <row r="85" spans="1:19" x14ac:dyDescent="0.25">
      <c r="A85" s="123" t="s">
        <v>46</v>
      </c>
      <c r="B85" s="124"/>
      <c r="C85" s="124"/>
      <c r="D85" s="124"/>
      <c r="E85" s="124"/>
      <c r="F85" s="124"/>
      <c r="G85" s="124"/>
      <c r="H85" s="158" t="s">
        <v>45</v>
      </c>
      <c r="I85" s="159"/>
      <c r="J85" s="60"/>
      <c r="K85" s="60"/>
      <c r="L85" s="60"/>
      <c r="M85" s="60"/>
    </row>
    <row r="86" spans="1:19" ht="24" customHeight="1" x14ac:dyDescent="0.25">
      <c r="A86" s="165"/>
      <c r="B86" s="166"/>
      <c r="C86" s="166"/>
      <c r="D86" s="166"/>
      <c r="E86" s="166"/>
      <c r="F86" s="166"/>
      <c r="G86" s="167"/>
      <c r="H86" s="156"/>
      <c r="I86" s="157"/>
      <c r="J86" s="108"/>
      <c r="K86" s="108"/>
      <c r="L86" s="108"/>
      <c r="M86" s="44"/>
      <c r="N86" s="44"/>
    </row>
    <row r="87" spans="1:19" ht="18" customHeight="1" x14ac:dyDescent="0.25"/>
  </sheetData>
  <mergeCells count="90">
    <mergeCell ref="C52:E52"/>
    <mergeCell ref="C51:E51"/>
    <mergeCell ref="C50:E50"/>
    <mergeCell ref="C66:F66"/>
    <mergeCell ref="C57:E57"/>
    <mergeCell ref="C56:E56"/>
    <mergeCell ref="C55:E55"/>
    <mergeCell ref="C54:E54"/>
    <mergeCell ref="F50:I50"/>
    <mergeCell ref="A1:I1"/>
    <mergeCell ref="A2:I2"/>
    <mergeCell ref="A48:B48"/>
    <mergeCell ref="A67:B67"/>
    <mergeCell ref="A10:I10"/>
    <mergeCell ref="A5:F6"/>
    <mergeCell ref="F57:I57"/>
    <mergeCell ref="F56:I56"/>
    <mergeCell ref="F55:I55"/>
    <mergeCell ref="F54:I54"/>
    <mergeCell ref="F53:I53"/>
    <mergeCell ref="F52:I52"/>
    <mergeCell ref="F51:I51"/>
    <mergeCell ref="A66:B66"/>
    <mergeCell ref="C67:F67"/>
    <mergeCell ref="C60:F60"/>
    <mergeCell ref="A62:B62"/>
    <mergeCell ref="A63:B63"/>
    <mergeCell ref="A60:B60"/>
    <mergeCell ref="A61:B61"/>
    <mergeCell ref="A80:I80"/>
    <mergeCell ref="C61:F61"/>
    <mergeCell ref="C62:F62"/>
    <mergeCell ref="C63:F63"/>
    <mergeCell ref="C64:F64"/>
    <mergeCell ref="C71:F71"/>
    <mergeCell ref="C74:F74"/>
    <mergeCell ref="C75:F75"/>
    <mergeCell ref="C76:F76"/>
    <mergeCell ref="C78:F78"/>
    <mergeCell ref="C79:F79"/>
    <mergeCell ref="C65:F65"/>
    <mergeCell ref="C4:D4"/>
    <mergeCell ref="A57:B57"/>
    <mergeCell ref="A56:B56"/>
    <mergeCell ref="A55:B55"/>
    <mergeCell ref="A52:B52"/>
    <mergeCell ref="A53:B53"/>
    <mergeCell ref="A54:B54"/>
    <mergeCell ref="A25:B25"/>
    <mergeCell ref="A51:B51"/>
    <mergeCell ref="A27:B27"/>
    <mergeCell ref="A28:B28"/>
    <mergeCell ref="A29:B29"/>
    <mergeCell ref="A30:B30"/>
    <mergeCell ref="A31:B31"/>
    <mergeCell ref="A32:I34"/>
    <mergeCell ref="C53:E53"/>
    <mergeCell ref="A74:B74"/>
    <mergeCell ref="A75:B75"/>
    <mergeCell ref="A76:B76"/>
    <mergeCell ref="A78:B78"/>
    <mergeCell ref="H86:I86"/>
    <mergeCell ref="H85:I85"/>
    <mergeCell ref="H84:I84"/>
    <mergeCell ref="H83:I83"/>
    <mergeCell ref="A79:B79"/>
    <mergeCell ref="A82:I82"/>
    <mergeCell ref="A86:G86"/>
    <mergeCell ref="A84:G84"/>
    <mergeCell ref="A13:B13"/>
    <mergeCell ref="A14:B14"/>
    <mergeCell ref="A15:B15"/>
    <mergeCell ref="A23:B23"/>
    <mergeCell ref="A24:B24"/>
    <mergeCell ref="A71:B71"/>
    <mergeCell ref="A7:B7"/>
    <mergeCell ref="A8:B8"/>
    <mergeCell ref="A26:B26"/>
    <mergeCell ref="A16:B16"/>
    <mergeCell ref="A21:B21"/>
    <mergeCell ref="A22:B22"/>
    <mergeCell ref="A9:B9"/>
    <mergeCell ref="A17:B17"/>
    <mergeCell ref="A18:B18"/>
    <mergeCell ref="A19:B19"/>
    <mergeCell ref="A20:B20"/>
    <mergeCell ref="A11:B11"/>
    <mergeCell ref="A12:B12"/>
    <mergeCell ref="A64:B64"/>
    <mergeCell ref="A65:B65"/>
  </mergeCells>
  <conditionalFormatting sqref="C38:I38">
    <cfRule type="cellIs" dxfId="21" priority="59" operator="between">
      <formula>1</formula>
      <formula>2</formula>
    </cfRule>
  </conditionalFormatting>
  <conditionalFormatting sqref="C78">
    <cfRule type="cellIs" dxfId="20" priority="56" operator="lessThan">
      <formula>0</formula>
    </cfRule>
  </conditionalFormatting>
  <conditionalFormatting sqref="C51:C52 C47:I47">
    <cfRule type="cellIs" dxfId="19" priority="46" operator="greaterThanOrEqual">
      <formula>60</formula>
    </cfRule>
    <cfRule type="cellIs" dxfId="18" priority="57" operator="between">
      <formula>40</formula>
      <formula>60</formula>
    </cfRule>
    <cfRule type="cellIs" dxfId="17" priority="58" operator="lessThan">
      <formula>40</formula>
    </cfRule>
  </conditionalFormatting>
  <conditionalFormatting sqref="A80 A82 J81:N81 J83:N83">
    <cfRule type="containsText" dxfId="16" priority="45" operator="containsText" text="rejection">
      <formula>NOT(ISERROR(SEARCH("rejection",A80)))</formula>
    </cfRule>
  </conditionalFormatting>
  <conditionalFormatting sqref="C53:C57">
    <cfRule type="cellIs" dxfId="15" priority="1" operator="greaterThanOrEqual">
      <formula>60</formula>
    </cfRule>
    <cfRule type="cellIs" dxfId="14" priority="27" operator="between">
      <formula>40</formula>
      <formula>60</formula>
    </cfRule>
    <cfRule type="cellIs" dxfId="13" priority="28" operator="lessThan">
      <formula>40</formula>
    </cfRule>
  </conditionalFormatting>
  <conditionalFormatting sqref="C60:C66">
    <cfRule type="containsText" dxfId="12" priority="12" operator="containsText" text="Reject Level">
      <formula>NOT(ISERROR(SEARCH("Reject Level",C60)))</formula>
    </cfRule>
    <cfRule type="containsText" dxfId="11" priority="13" operator="containsText" text="Stop">
      <formula>NOT(ISERROR(SEARCH("Stop",C60)))</formula>
    </cfRule>
  </conditionalFormatting>
  <conditionalFormatting sqref="C60:C66">
    <cfRule type="containsText" dxfId="10" priority="11" operator="containsText" text="Acceptable">
      <formula>NOT(ISERROR(SEARCH("Acceptable",C60)))</formula>
    </cfRule>
  </conditionalFormatting>
  <conditionalFormatting sqref="F51">
    <cfRule type="containsText" dxfId="9" priority="9" operator="containsText" text="Reject Level">
      <formula>NOT(ISERROR(SEARCH("Reject Level",F51)))</formula>
    </cfRule>
    <cfRule type="containsText" dxfId="8" priority="10" operator="containsText" text="Stop">
      <formula>NOT(ISERROR(SEARCH("Stop",F51)))</formula>
    </cfRule>
  </conditionalFormatting>
  <conditionalFormatting sqref="F51">
    <cfRule type="containsText" dxfId="7" priority="8" operator="containsText" text="Acceptable">
      <formula>NOT(ISERROR(SEARCH("Acceptable",F51)))</formula>
    </cfRule>
  </conditionalFormatting>
  <conditionalFormatting sqref="F52:F56">
    <cfRule type="containsText" dxfId="6" priority="6" operator="containsText" text="Reject Level">
      <formula>NOT(ISERROR(SEARCH("Reject Level",F52)))</formula>
    </cfRule>
    <cfRule type="containsText" dxfId="5" priority="7" operator="containsText" text="Stop">
      <formula>NOT(ISERROR(SEARCH("Stop",F52)))</formula>
    </cfRule>
  </conditionalFormatting>
  <conditionalFormatting sqref="F52:F56">
    <cfRule type="containsText" dxfId="4" priority="5" operator="containsText" text="Acceptable">
      <formula>NOT(ISERROR(SEARCH("Acceptable",F52)))</formula>
    </cfRule>
  </conditionalFormatting>
  <conditionalFormatting sqref="F57">
    <cfRule type="containsText" dxfId="3" priority="3" operator="containsText" text="Reject Level">
      <formula>NOT(ISERROR(SEARCH("Reject Level",F57)))</formula>
    </cfRule>
    <cfRule type="containsText" dxfId="2" priority="4" operator="containsText" text="Stop">
      <formula>NOT(ISERROR(SEARCH("Stop",F57)))</formula>
    </cfRule>
  </conditionalFormatting>
  <conditionalFormatting sqref="F57">
    <cfRule type="containsText" dxfId="1" priority="2" operator="containsText" text="Acceptable">
      <formula>NOT(ISERROR(SEARCH("Acceptable",F57)))</formula>
    </cfRule>
  </conditionalFormatting>
  <printOptions horizontalCentered="1"/>
  <pageMargins left="0.1" right="0.1" top="0.75" bottom="0.25" header="0.1" footer="0.3"/>
  <pageSetup scale="86" fitToHeight="0" orientation="portrait" r:id="rId1"/>
  <headerFooter>
    <oddHeader xml:space="preserve">&amp;L&amp;G&amp;RITD 1037   (Rev. 10-21)
 itd.idaho.gov
</oddHeader>
    <oddFooter>&amp;L&amp;A
&amp;Z
&amp;F&amp;RPrinted &amp;D &amp;T
Page &amp;P of &amp;N</oddFooter>
  </headerFooter>
  <rowBreaks count="1" manualBreakCount="1">
    <brk id="48" max="8" man="1"/>
  </rowBreaks>
  <legacyDrawingHF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4" operator="containsText" id="{9ABFAEF2-A86C-44D5-BA59-964A82FEB6BE}">
            <xm:f>NOT(ISERROR(SEARCH("Stop Production",A80)))</xm:f>
            <xm:f>"Stop Production"</xm:f>
            <x14:dxf>
              <fill>
                <patternFill>
                  <bgColor rgb="FFFFFF00"/>
                </patternFill>
              </fill>
            </x14:dxf>
          </x14:cfRule>
          <xm:sqref>A80 A82 J81:N81 J83:N83</xm:sqref>
        </x14:conditionalFormatting>
      </x14:conditionalFormattings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593540a-aeec-4147-8251-d2d47a2381c2" xsi:nil="true"/>
    <lcf76f155ced4ddcb4097134ff3c332f xmlns="2112f0e9-f281-4763-8b3c-86f2ba72ff31">
      <Terms xmlns="http://schemas.microsoft.com/office/infopath/2007/PartnerControls"/>
    </lcf76f155ced4ddcb4097134ff3c332f>
    <Comments xmlns="2112f0e9-f281-4763-8b3c-86f2ba72ff31" xsi:nil="true"/>
    <SharedWithUsers xmlns="2593540a-aeec-4147-8251-d2d47a2381c2">
      <UserInfo>
        <DisplayName>Chance Cole</DisplayName>
        <AccountId>144</AccountId>
        <AccountType/>
      </UserInfo>
    </SharedWithUsers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1D089208C99F241A85A1F9521844203" ma:contentTypeVersion="15" ma:contentTypeDescription="Create a new document." ma:contentTypeScope="" ma:versionID="d3d298b16a60406dcbc1c65b59ea582e">
  <xsd:schema xmlns:xsd="http://www.w3.org/2001/XMLSchema" xmlns:xs="http://www.w3.org/2001/XMLSchema" xmlns:p="http://schemas.microsoft.com/office/2006/metadata/properties" xmlns:ns2="2112f0e9-f281-4763-8b3c-86f2ba72ff31" xmlns:ns3="2593540a-aeec-4147-8251-d2d47a2381c2" targetNamespace="http://schemas.microsoft.com/office/2006/metadata/properties" ma:root="true" ma:fieldsID="07c0a77bed9e48358a8a63173b91bf2a" ns2:_="" ns3:_="">
    <xsd:import namespace="2112f0e9-f281-4763-8b3c-86f2ba72ff31"/>
    <xsd:import namespace="2593540a-aeec-4147-8251-d2d47a2381c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Comme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112f0e9-f281-4763-8b3c-86f2ba72ff3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Image Tags" ma:readOnly="false" ma:fieldId="{5cf76f15-5ced-4ddc-b409-7134ff3c332f}" ma:taxonomyMulti="true" ma:sspId="a8317cf9-0148-4112-873f-c679d408b00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Comments" ma:index="21" nillable="true" ma:displayName="Comments" ma:internalName="Comments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593540a-aeec-4147-8251-d2d47a2381c2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9" nillable="true" ma:displayName="Taxonomy Catch All Column" ma:hidden="true" ma:list="{3fbdad99-55ce-4cb5-8a5f-00e3283892ae}" ma:internalName="TaxCatchAll" ma:showField="CatchAllData" ma:web="2593540a-aeec-4147-8251-d2d47a2381c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C843C2A-4376-49E8-ADA3-5CE3BDE31FB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9D2CC29-2D5A-46B3-B4A9-F7C55CE2DF86}">
  <ds:schemaRefs>
    <ds:schemaRef ds:uri="http://schemas.openxmlformats.org/package/2006/metadata/core-properties"/>
    <ds:schemaRef ds:uri="http://purl.org/dc/dcmitype/"/>
    <ds:schemaRef ds:uri="http://www.w3.org/XML/1998/namespace"/>
    <ds:schemaRef ds:uri="2593540a-aeec-4147-8251-d2d47a2381c2"/>
    <ds:schemaRef ds:uri="http://schemas.microsoft.com/office/2006/metadata/properties"/>
    <ds:schemaRef ds:uri="http://schemas.microsoft.com/office/2006/documentManagement/types"/>
    <ds:schemaRef ds:uri="http://purl.org/dc/elements/1.1/"/>
    <ds:schemaRef ds:uri="http://schemas.microsoft.com/office/infopath/2007/PartnerControls"/>
    <ds:schemaRef ds:uri="2112f0e9-f281-4763-8b3c-86f2ba72ff31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B46C7A8B-A61C-4870-8115-4FBB21BA882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112f0e9-f281-4763-8b3c-86f2ba72ff31"/>
    <ds:schemaRef ds:uri="2593540a-aeec-4147-8251-d2d47a2381c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Quality Level &amp; Pay Factors</vt:lpstr>
      <vt:lpstr>'Quality Level &amp; Pay Factors'!Print_Area</vt:lpstr>
    </vt:vector>
  </TitlesOfParts>
  <Manager/>
  <Company>Idaho Transportation Department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QASP Go-No Go Field Spreadsheet</dc:title>
  <dc:subject/>
  <dc:creator>Mike Copeland</dc:creator>
  <cp:keywords>SA 2020;v07212020</cp:keywords>
  <dc:description/>
  <cp:lastModifiedBy>Jason Henscheid</cp:lastModifiedBy>
  <cp:revision/>
  <dcterms:created xsi:type="dcterms:W3CDTF">2019-02-05T19:36:56Z</dcterms:created>
  <dcterms:modified xsi:type="dcterms:W3CDTF">2022-05-20T02:32:46Z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0x01010061D089208C99F241A85A1F9521844203</vt:lpwstr>
  </property>
</Properties>
</file>