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1001-1500\"/>
    </mc:Choice>
  </mc:AlternateContent>
  <xr:revisionPtr revIDLastSave="0" documentId="8_{218C9028-0415-4619-B386-37A88C3BCCB1}" xr6:coauthVersionLast="47" xr6:coauthVersionMax="47" xr10:uidLastSave="{00000000-0000-0000-0000-000000000000}"/>
  <bookViews>
    <workbookView xWindow="1815" yWindow="360" windowWidth="21600" windowHeight="11295" xr2:uid="{00000000-000D-0000-FFFF-FFFF00000000}"/>
  </bookViews>
  <sheets>
    <sheet name="Quality Level &amp; Pay Factors" sheetId="1" r:id="rId1"/>
  </sheets>
  <definedNames>
    <definedName name="_xlnm.Print_Area" localSheetId="0">'Quality Level &amp; Pay Factors'!$B$1:$R$43,'Quality Level &amp; Pay Factors'!$B$45:$R$79,'Quality Level &amp; Pay Factors'!$B$81:$Q$106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8" i="1" l="1"/>
  <c r="E48" i="1"/>
  <c r="E49" i="1" s="1"/>
  <c r="F48" i="1"/>
  <c r="F49" i="1" s="1"/>
  <c r="G48" i="1"/>
  <c r="G49" i="1" s="1"/>
  <c r="H48" i="1"/>
  <c r="H49" i="1" s="1"/>
  <c r="I48" i="1"/>
  <c r="I49" i="1" s="1"/>
  <c r="J48" i="1"/>
  <c r="J49" i="1" s="1"/>
  <c r="K48" i="1"/>
  <c r="K49" i="1" s="1"/>
  <c r="L48" i="1"/>
  <c r="L49" i="1" s="1"/>
  <c r="M48" i="1"/>
  <c r="M49" i="1" s="1"/>
  <c r="N48" i="1"/>
  <c r="N49" i="1" s="1"/>
  <c r="E51" i="1" l="1"/>
  <c r="E53" i="1" s="1"/>
  <c r="E54" i="1" s="1"/>
  <c r="E52" i="1"/>
  <c r="J50" i="1"/>
  <c r="J51" i="1" s="1"/>
  <c r="J53" i="1" s="1"/>
  <c r="J54" i="1" s="1"/>
  <c r="E50" i="1"/>
  <c r="H50" i="1"/>
  <c r="H52" i="1" s="1"/>
  <c r="H55" i="1" s="1"/>
  <c r="H56" i="1" s="1"/>
  <c r="G50" i="1"/>
  <c r="F50" i="1"/>
  <c r="F51" i="1"/>
  <c r="F53" i="1" s="1"/>
  <c r="F54" i="1" s="1"/>
  <c r="J52" i="1"/>
  <c r="J55" i="1" s="1"/>
  <c r="J56" i="1" s="1"/>
  <c r="N50" i="1"/>
  <c r="N52" i="1" s="1"/>
  <c r="N55" i="1" s="1"/>
  <c r="N56" i="1" s="1"/>
  <c r="M50" i="1"/>
  <c r="M51" i="1" s="1"/>
  <c r="M53" i="1" s="1"/>
  <c r="M54" i="1" s="1"/>
  <c r="L50" i="1"/>
  <c r="L51" i="1" s="1"/>
  <c r="L53" i="1" s="1"/>
  <c r="L54" i="1" s="1"/>
  <c r="K50" i="1"/>
  <c r="K52" i="1" s="1"/>
  <c r="K55" i="1" s="1"/>
  <c r="K56" i="1" s="1"/>
  <c r="I50" i="1"/>
  <c r="I52" i="1" s="1"/>
  <c r="I55" i="1" s="1"/>
  <c r="I56" i="1" s="1"/>
  <c r="B81" i="1"/>
  <c r="B12" i="1"/>
  <c r="B45" i="1"/>
  <c r="E55" i="1" l="1"/>
  <c r="E56" i="1" s="1"/>
  <c r="N51" i="1"/>
  <c r="N53" i="1" s="1"/>
  <c r="N54" i="1" s="1"/>
  <c r="F52" i="1"/>
  <c r="F55" i="1" s="1"/>
  <c r="F56" i="1" s="1"/>
  <c r="F57" i="1" s="1"/>
  <c r="G52" i="1"/>
  <c r="G55" i="1" s="1"/>
  <c r="G56" i="1" s="1"/>
  <c r="L52" i="1"/>
  <c r="L55" i="1" s="1"/>
  <c r="L56" i="1" s="1"/>
  <c r="L57" i="1" s="1"/>
  <c r="D69" i="1" s="1"/>
  <c r="I51" i="1"/>
  <c r="I53" i="1" s="1"/>
  <c r="I54" i="1" s="1"/>
  <c r="I57" i="1" s="1"/>
  <c r="D66" i="1" s="1"/>
  <c r="J57" i="1"/>
  <c r="D67" i="1" s="1"/>
  <c r="M52" i="1"/>
  <c r="M55" i="1" s="1"/>
  <c r="M56" i="1" s="1"/>
  <c r="M57" i="1" s="1"/>
  <c r="D70" i="1" s="1"/>
  <c r="G51" i="1"/>
  <c r="G53" i="1" s="1"/>
  <c r="G54" i="1" s="1"/>
  <c r="H51" i="1"/>
  <c r="H53" i="1" s="1"/>
  <c r="H54" i="1" s="1"/>
  <c r="H57" i="1" s="1"/>
  <c r="D65" i="1" s="1"/>
  <c r="E57" i="1"/>
  <c r="K51" i="1"/>
  <c r="K53" i="1" s="1"/>
  <c r="K54" i="1" s="1"/>
  <c r="K57" i="1" s="1"/>
  <c r="D68" i="1" s="1"/>
  <c r="N57" i="1"/>
  <c r="D71" i="1" s="1"/>
  <c r="R16" i="1"/>
  <c r="Q16" i="1"/>
  <c r="G57" i="1" l="1"/>
  <c r="D77" i="1" s="1"/>
  <c r="D64" i="1"/>
  <c r="R48" i="1"/>
  <c r="R49" i="1" s="1"/>
  <c r="Q48" i="1"/>
  <c r="Q49" i="1" s="1"/>
  <c r="L77" i="1" l="1"/>
  <c r="D85" i="1"/>
  <c r="Q51" i="1"/>
  <c r="Q50" i="1"/>
  <c r="Q52" i="1" s="1"/>
  <c r="Q55" i="1" s="1"/>
  <c r="Q56" i="1" s="1"/>
  <c r="Q53" i="1"/>
  <c r="Q54" i="1" s="1"/>
  <c r="R51" i="1"/>
  <c r="R53" i="1" s="1"/>
  <c r="R54" i="1" s="1"/>
  <c r="R50" i="1"/>
  <c r="R52" i="1" s="1"/>
  <c r="R55" i="1" s="1"/>
  <c r="R56" i="1" s="1"/>
  <c r="R57" i="1" l="1"/>
  <c r="Q57" i="1"/>
  <c r="P48" i="1" l="1"/>
  <c r="D63" i="1" l="1"/>
  <c r="P49" i="1"/>
  <c r="P50" i="1" s="1"/>
  <c r="P51" i="1" l="1"/>
  <c r="P53" i="1" s="1"/>
  <c r="P54" i="1" s="1"/>
  <c r="P52" i="1"/>
  <c r="P55" i="1" s="1"/>
  <c r="P56" i="1" s="1"/>
  <c r="D48" i="1"/>
  <c r="D49" i="1" s="1"/>
  <c r="P57" i="1" l="1"/>
  <c r="D50" i="1"/>
  <c r="D52" i="1" s="1"/>
  <c r="D55" i="1" s="1"/>
  <c r="D56" i="1" s="1"/>
  <c r="D86" i="1" l="1"/>
  <c r="D78" i="1"/>
  <c r="D72" i="1"/>
  <c r="L78" i="1" s="1"/>
  <c r="D62" i="1"/>
  <c r="D51" i="1"/>
  <c r="D53" i="1" s="1"/>
  <c r="D54" i="1" s="1"/>
  <c r="D57" i="1" s="1"/>
  <c r="D76" i="1" s="1"/>
  <c r="L76" i="1" l="1"/>
  <c r="L85" i="1"/>
  <c r="D61" i="1"/>
  <c r="L86" i="1" l="1"/>
  <c r="D84" i="1"/>
  <c r="L84" i="1" s="1"/>
  <c r="D90" i="1" s="1"/>
  <c r="D95" i="1" l="1"/>
  <c r="D96" i="1"/>
</calcChain>
</file>

<file path=xl/sharedStrings.xml><?xml version="1.0" encoding="utf-8"?>
<sst xmlns="http://schemas.openxmlformats.org/spreadsheetml/2006/main" count="112" uniqueCount="68">
  <si>
    <t>MLD</t>
  </si>
  <si>
    <t>PWL</t>
  </si>
  <si>
    <t>Quality Characteristic</t>
  </si>
  <si>
    <t>Lot Acceptance Status</t>
  </si>
  <si>
    <r>
      <t>Quantity represented by lot (Q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0"/>
        <rFont val="Arial"/>
        <family val="2"/>
      </rPr>
      <t>)</t>
    </r>
  </si>
  <si>
    <t>Contract unit price (P)</t>
  </si>
  <si>
    <t>Composite Incentive/Disincentive</t>
  </si>
  <si>
    <r>
      <t>PA</t>
    </r>
    <r>
      <rPr>
        <vertAlign val="subscript"/>
        <sz val="11"/>
        <color theme="1"/>
        <rFont val="Calibri"/>
        <family val="2"/>
        <scheme val="minor"/>
      </rPr>
      <t>405</t>
    </r>
  </si>
  <si>
    <t>Upper Specification Limit (USL)</t>
  </si>
  <si>
    <t>Lower Specification Limit (LSL)</t>
  </si>
  <si>
    <t>n =</t>
  </si>
  <si>
    <t> =</t>
  </si>
  <si>
    <t>S =</t>
  </si>
  <si>
    <r>
      <t>Q</t>
    </r>
    <r>
      <rPr>
        <vertAlign val="subscript"/>
        <sz val="11"/>
        <rFont val="MS Reference Sans Serif"/>
        <family val="2"/>
      </rPr>
      <t>U</t>
    </r>
    <r>
      <rPr>
        <sz val="11"/>
        <rFont val="MS Reference Sans Serif"/>
        <family val="2"/>
      </rPr>
      <t xml:space="preserve"> =</t>
    </r>
  </si>
  <si>
    <r>
      <t>Q</t>
    </r>
    <r>
      <rPr>
        <vertAlign val="subscript"/>
        <sz val="11"/>
        <rFont val="MS Reference Sans Serif"/>
        <family val="2"/>
      </rPr>
      <t>L</t>
    </r>
    <r>
      <rPr>
        <sz val="11"/>
        <rFont val="MS Reference Sans Serif"/>
        <family val="2"/>
      </rPr>
      <t xml:space="preserve"> =</t>
    </r>
  </si>
  <si>
    <r>
      <t>P</t>
    </r>
    <r>
      <rPr>
        <vertAlign val="subscript"/>
        <sz val="11"/>
        <rFont val="MS Reference Sans Serif"/>
        <family val="2"/>
      </rPr>
      <t>U</t>
    </r>
    <r>
      <rPr>
        <sz val="11"/>
        <rFont val="MS Reference Sans Serif"/>
        <family val="2"/>
      </rPr>
      <t xml:space="preserve"> =</t>
    </r>
  </si>
  <si>
    <r>
      <t>P</t>
    </r>
    <r>
      <rPr>
        <vertAlign val="subscript"/>
        <sz val="11"/>
        <rFont val="MS Reference Sans Serif"/>
        <family val="2"/>
      </rPr>
      <t>L</t>
    </r>
    <r>
      <rPr>
        <sz val="11"/>
        <rFont val="MS Reference Sans Serif"/>
        <family val="2"/>
      </rPr>
      <t xml:space="preserve"> =</t>
    </r>
  </si>
  <si>
    <t>PWL =</t>
  </si>
  <si>
    <r>
      <t>x</t>
    </r>
    <r>
      <rPr>
        <vertAlign val="subscript"/>
        <sz val="11"/>
        <color theme="1"/>
        <rFont val="MS Reference Sans Serif"/>
        <family val="2"/>
      </rPr>
      <t>(upper)</t>
    </r>
    <r>
      <rPr>
        <sz val="11"/>
        <color theme="1"/>
        <rFont val="MS Reference Sans Serif"/>
        <family val="2"/>
      </rPr>
      <t xml:space="preserve"> =</t>
    </r>
  </si>
  <si>
    <r>
      <t>x</t>
    </r>
    <r>
      <rPr>
        <vertAlign val="subscript"/>
        <sz val="11"/>
        <color theme="1"/>
        <rFont val="MS Reference Sans Serif"/>
        <family val="2"/>
      </rPr>
      <t>(lower)</t>
    </r>
    <r>
      <rPr>
        <sz val="11"/>
        <color theme="1"/>
        <rFont val="MS Reference Sans Serif"/>
        <family val="2"/>
      </rPr>
      <t xml:space="preserve"> =</t>
    </r>
  </si>
  <si>
    <r>
      <t>PF</t>
    </r>
    <r>
      <rPr>
        <vertAlign val="subscript"/>
        <sz val="11"/>
        <color theme="1"/>
        <rFont val="Calibri"/>
        <family val="2"/>
        <scheme val="minor"/>
      </rPr>
      <t>MLD</t>
    </r>
  </si>
  <si>
    <t>*Please Note:</t>
  </si>
  <si>
    <t>Enter Test Results Used for Lot Acceptance Below*</t>
  </si>
  <si>
    <t>Composite Pay Factor for Quality Characteristics</t>
  </si>
  <si>
    <t>Total Payment for Lot</t>
  </si>
  <si>
    <t>Lot Number</t>
  </si>
  <si>
    <t>Entered by</t>
  </si>
  <si>
    <t>Date</t>
  </si>
  <si>
    <t>Reviewed by</t>
  </si>
  <si>
    <t>MLD93</t>
  </si>
  <si>
    <t>MLD94</t>
  </si>
  <si>
    <r>
      <t>CPF</t>
    </r>
    <r>
      <rPr>
        <vertAlign val="subscript"/>
        <sz val="11"/>
        <color theme="1"/>
        <rFont val="Calibri"/>
        <family val="2"/>
        <scheme val="minor"/>
      </rPr>
      <t>405Mix</t>
    </r>
  </si>
  <si>
    <t>MLD_93</t>
  </si>
  <si>
    <t>MLD_94</t>
  </si>
  <si>
    <t>Pb</t>
  </si>
  <si>
    <t>Used For Density PF Eq.</t>
  </si>
  <si>
    <t>Gmm_Offset =  Gmm – 100/(((100-Pb)/Gse_CJMF)+(Pb/Gb_JMF))</t>
  </si>
  <si>
    <t>*Information only.</t>
  </si>
  <si>
    <t>Dens Test Number</t>
  </si>
  <si>
    <t>Remarks/Comments</t>
  </si>
  <si>
    <t>Key Number</t>
  </si>
  <si>
    <t>Item Number</t>
  </si>
  <si>
    <t>Laboratory Test Number</t>
  </si>
  <si>
    <t>3/4</t>
  </si>
  <si>
    <t>1/2</t>
  </si>
  <si>
    <t>3/8</t>
  </si>
  <si>
    <t>No. 4</t>
  </si>
  <si>
    <t>No. 8</t>
  </si>
  <si>
    <t>No. 16</t>
  </si>
  <si>
    <t>No. 30</t>
  </si>
  <si>
    <t>No. 50</t>
  </si>
  <si>
    <t>No. 100</t>
  </si>
  <si>
    <t>No. 200</t>
  </si>
  <si>
    <r>
      <t>Gradation</t>
    </r>
    <r>
      <rPr>
        <vertAlign val="subscript"/>
        <sz val="11"/>
        <color theme="1"/>
        <rFont val="Calibri"/>
        <family val="2"/>
        <scheme val="minor"/>
      </rPr>
      <t>Minimum</t>
    </r>
  </si>
  <si>
    <t>C-JMF Targets</t>
  </si>
  <si>
    <r>
      <t>PF</t>
    </r>
    <r>
      <rPr>
        <vertAlign val="subscript"/>
        <sz val="11"/>
        <color theme="1"/>
        <rFont val="Calibri"/>
        <family val="2"/>
        <scheme val="minor"/>
      </rPr>
      <t>Pb</t>
    </r>
  </si>
  <si>
    <r>
      <t>PF</t>
    </r>
    <r>
      <rPr>
        <vertAlign val="subscript"/>
        <sz val="11"/>
        <color theme="1"/>
        <rFont val="Calibri"/>
        <family val="2"/>
        <scheme val="minor"/>
      </rPr>
      <t>Gradation</t>
    </r>
  </si>
  <si>
    <t>2023 QASP SA Pay Factor Field Sheet for SP 2 Mixtures</t>
  </si>
  <si>
    <t>2024 SP 405 Table 405.03-6 Production Paving Quality Limits</t>
  </si>
  <si>
    <t>2023 QASP SA - 106.03.B.1. - Statistical Analysis</t>
  </si>
  <si>
    <t>Statistical Analysis (2023 QASP SA - 106.03.B.1.)</t>
  </si>
  <si>
    <t>Acceptance Criteria (2023 QASP SA - 106.03.B.2.)</t>
  </si>
  <si>
    <t>Pay Factor Equations (2023 QASP SA - 109.09 - with Section 405 modification dated 11/29/2023)</t>
  </si>
  <si>
    <t>Calc Pay Factor (2023 QASP SA 109.09.B)</t>
  </si>
  <si>
    <t>Pay Factor (Per 2023 QASP SA - 12/07/2023 modification)</t>
  </si>
  <si>
    <t>Basis of Payment (2024 SP 405 - 405.05 - with Section 405 modification dated 11/29/2023)</t>
  </si>
  <si>
    <r>
      <t>Official calculations used for verification, acceptance, and payment use values reported to the number of significant digits shown in</t>
    </r>
    <r>
      <rPr>
        <b/>
        <i/>
        <sz val="10"/>
        <color theme="1"/>
        <rFont val="Calibri"/>
        <family val="2"/>
        <scheme val="minor"/>
      </rPr>
      <t xml:space="preserve"> 2023 QASP SA Table 106.03-1.</t>
    </r>
    <r>
      <rPr>
        <i/>
        <sz val="10"/>
        <color theme="1"/>
        <rFont val="Calibri"/>
        <family val="2"/>
        <scheme val="minor"/>
      </rPr>
      <t xml:space="preserve"> The verification information given below is approximate unless reporting requirements are meet. The reporting percision of results may change the status of lot acceptance and payment </t>
    </r>
    <r>
      <rPr>
        <b/>
        <i/>
        <sz val="10"/>
        <color theme="1"/>
        <rFont val="Calibri"/>
        <family val="2"/>
        <scheme val="minor"/>
      </rPr>
      <t xml:space="preserve">significantly </t>
    </r>
    <r>
      <rPr>
        <i/>
        <sz val="10"/>
        <color theme="1"/>
        <rFont val="Calibri"/>
        <family val="2"/>
        <scheme val="minor"/>
      </rPr>
      <t>depending on the percision of the data being entered into this worksheet.</t>
    </r>
  </si>
  <si>
    <t>For use with 12/07/2023 modification to the 2025 Special Provision for 405 Superpave Hot Mix Asphalt (2025 SP 405 HMA - 11/17/2025)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</si>
</sst>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0.00000"/>
    <numFmt numFmtId="165" formatCode="0.000000"/>
    <numFmt numFmtId="166" formatCode="0.000"/>
    <numFmt numFmtId="167" formatCode="&quot;$&quot;#,##0.00"/>
    <numFmt numFmtId="168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MS Reference Sans Serif"/>
      <family val="2"/>
    </font>
    <font>
      <sz val="11"/>
      <name val="MS Reference Sans Serif"/>
      <family val="2"/>
    </font>
    <font>
      <vertAlign val="subscript"/>
      <sz val="11"/>
      <name val="MS Reference Sans Serif"/>
      <family val="2"/>
    </font>
    <font>
      <vertAlign val="subscript"/>
      <sz val="11"/>
      <color theme="1"/>
      <name val="MS Reference Sans Serif"/>
      <family val="2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MS Reference Sans Serif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ashed">
        <color indexed="64"/>
      </bottom>
      <diagonal/>
    </border>
    <border>
      <left/>
      <right style="hair">
        <color indexed="64"/>
      </right>
      <top style="thin">
        <color auto="1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/>
      <right style="thin">
        <color auto="1"/>
      </right>
      <top style="thin">
        <color auto="1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hair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hair">
        <color indexed="64"/>
      </left>
      <right/>
      <top style="dash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4">
    <xf numFmtId="0" fontId="0" fillId="0" borderId="0" xfId="0"/>
    <xf numFmtId="0" fontId="1" fillId="0" borderId="0" xfId="2"/>
    <xf numFmtId="0" fontId="1" fillId="0" borderId="0" xfId="2" applyAlignment="1">
      <alignment horizontal="center"/>
    </xf>
    <xf numFmtId="14" fontId="2" fillId="0" borderId="0" xfId="2" applyNumberFormat="1" applyFont="1"/>
    <xf numFmtId="14" fontId="1" fillId="0" borderId="0" xfId="2" applyNumberFormat="1"/>
    <xf numFmtId="164" fontId="1" fillId="0" borderId="0" xfId="2" applyNumberFormat="1"/>
    <xf numFmtId="0" fontId="1" fillId="0" borderId="0" xfId="2" applyAlignment="1">
      <alignment horizontal="right"/>
    </xf>
    <xf numFmtId="166" fontId="6" fillId="0" borderId="0" xfId="2" quotePrefix="1" applyNumberFormat="1" applyFont="1" applyAlignment="1">
      <alignment horizontal="right"/>
    </xf>
    <xf numFmtId="0" fontId="6" fillId="0" borderId="0" xfId="2" applyFont="1" applyAlignment="1">
      <alignment horizontal="right"/>
    </xf>
    <xf numFmtId="164" fontId="6" fillId="0" borderId="0" xfId="2" quotePrefix="1" applyNumberFormat="1" applyFont="1" applyAlignment="1">
      <alignment horizontal="right"/>
    </xf>
    <xf numFmtId="0" fontId="6" fillId="0" borderId="0" xfId="2" quotePrefix="1" applyFont="1" applyAlignment="1">
      <alignment horizontal="right"/>
    </xf>
    <xf numFmtId="0" fontId="2" fillId="0" borderId="0" xfId="2" applyFont="1"/>
    <xf numFmtId="165" fontId="7" fillId="0" borderId="0" xfId="2" quotePrefix="1" applyNumberFormat="1" applyFont="1" applyAlignment="1">
      <alignment horizontal="right"/>
    </xf>
    <xf numFmtId="2" fontId="1" fillId="0" borderId="0" xfId="2" applyNumberFormat="1"/>
    <xf numFmtId="1" fontId="1" fillId="0" borderId="0" xfId="2" applyNumberFormat="1"/>
    <xf numFmtId="10" fontId="0" fillId="0" borderId="0" xfId="3" applyNumberFormat="1" applyFont="1" applyBorder="1" applyProtection="1"/>
    <xf numFmtId="165" fontId="1" fillId="0" borderId="0" xfId="2" applyNumberFormat="1"/>
    <xf numFmtId="0" fontId="0" fillId="0" borderId="0" xfId="2" applyFont="1"/>
    <xf numFmtId="14" fontId="0" fillId="0" borderId="0" xfId="2" applyNumberFormat="1" applyFont="1"/>
    <xf numFmtId="0" fontId="0" fillId="0" borderId="0" xfId="2" applyFont="1" applyAlignment="1">
      <alignment horizontal="left" indent="1"/>
    </xf>
    <xf numFmtId="0" fontId="0" fillId="0" borderId="0" xfId="2" applyFont="1" applyAlignment="1">
      <alignment horizontal="left" indent="5"/>
    </xf>
    <xf numFmtId="2" fontId="2" fillId="0" borderId="0" xfId="2" applyNumberFormat="1" applyFont="1"/>
    <xf numFmtId="0" fontId="6" fillId="0" borderId="0" xfId="2" applyFont="1"/>
    <xf numFmtId="0" fontId="0" fillId="0" borderId="0" xfId="2" applyFont="1" applyAlignment="1">
      <alignment horizontal="center"/>
    </xf>
    <xf numFmtId="0" fontId="2" fillId="2" borderId="19" xfId="2" applyFont="1" applyFill="1" applyBorder="1" applyAlignment="1">
      <alignment horizontal="center"/>
    </xf>
    <xf numFmtId="0" fontId="1" fillId="0" borderId="20" xfId="2" applyBorder="1" applyAlignment="1">
      <alignment horizontal="center"/>
    </xf>
    <xf numFmtId="165" fontId="6" fillId="0" borderId="20" xfId="2" quotePrefix="1" applyNumberFormat="1" applyFont="1" applyBorder="1" applyAlignment="1">
      <alignment horizontal="center"/>
    </xf>
    <xf numFmtId="166" fontId="6" fillId="0" borderId="23" xfId="2" quotePrefix="1" applyNumberFormat="1" applyFont="1" applyBorder="1" applyAlignment="1">
      <alignment horizontal="center"/>
    </xf>
    <xf numFmtId="166" fontId="7" fillId="0" borderId="28" xfId="2" quotePrefix="1" applyNumberFormat="1" applyFont="1" applyBorder="1" applyAlignment="1">
      <alignment horizontal="center"/>
    </xf>
    <xf numFmtId="166" fontId="7" fillId="0" borderId="29" xfId="2" quotePrefix="1" applyNumberFormat="1" applyFont="1" applyBorder="1" applyAlignment="1">
      <alignment horizontal="center"/>
    </xf>
    <xf numFmtId="0" fontId="6" fillId="0" borderId="20" xfId="2" applyFont="1" applyBorder="1" applyAlignment="1">
      <alignment horizontal="center"/>
    </xf>
    <xf numFmtId="0" fontId="8" fillId="0" borderId="9" xfId="2" applyFont="1" applyBorder="1" applyAlignment="1">
      <alignment horizontal="right" indent="2"/>
    </xf>
    <xf numFmtId="0" fontId="8" fillId="0" borderId="14" xfId="2" applyFont="1" applyBorder="1" applyAlignment="1">
      <alignment horizontal="right" indent="2"/>
    </xf>
    <xf numFmtId="165" fontId="9" fillId="0" borderId="31" xfId="2" quotePrefix="1" applyNumberFormat="1" applyFont="1" applyBorder="1" applyAlignment="1">
      <alignment horizontal="right" indent="2"/>
    </xf>
    <xf numFmtId="0" fontId="9" fillId="0" borderId="31" xfId="2" quotePrefix="1" applyFont="1" applyBorder="1" applyAlignment="1">
      <alignment horizontal="right" indent="2"/>
    </xf>
    <xf numFmtId="0" fontId="8" fillId="2" borderId="31" xfId="2" applyFont="1" applyFill="1" applyBorder="1" applyAlignment="1">
      <alignment horizontal="right" indent="2"/>
    </xf>
    <xf numFmtId="164" fontId="1" fillId="2" borderId="23" xfId="2" applyNumberFormat="1" applyFill="1" applyBorder="1" applyAlignment="1">
      <alignment horizontal="center"/>
    </xf>
    <xf numFmtId="0" fontId="9" fillId="2" borderId="23" xfId="2" applyFont="1" applyFill="1" applyBorder="1" applyAlignment="1">
      <alignment horizontal="right" indent="2"/>
    </xf>
    <xf numFmtId="166" fontId="6" fillId="2" borderId="23" xfId="2" quotePrefix="1" applyNumberFormat="1" applyFont="1" applyFill="1" applyBorder="1" applyAlignment="1">
      <alignment horizontal="center"/>
    </xf>
    <xf numFmtId="166" fontId="6" fillId="2" borderId="24" xfId="2" quotePrefix="1" applyNumberFormat="1" applyFont="1" applyFill="1" applyBorder="1" applyAlignment="1">
      <alignment horizontal="center"/>
    </xf>
    <xf numFmtId="164" fontId="6" fillId="2" borderId="20" xfId="2" quotePrefix="1" applyNumberFormat="1" applyFont="1" applyFill="1" applyBorder="1" applyAlignment="1">
      <alignment horizontal="center"/>
    </xf>
    <xf numFmtId="0" fontId="9" fillId="2" borderId="31" xfId="2" quotePrefix="1" applyFont="1" applyFill="1" applyBorder="1" applyAlignment="1">
      <alignment horizontal="right" indent="2"/>
    </xf>
    <xf numFmtId="0" fontId="6" fillId="2" borderId="9" xfId="2" quotePrefix="1" applyFont="1" applyFill="1" applyBorder="1" applyAlignment="1">
      <alignment horizontal="center"/>
    </xf>
    <xf numFmtId="0" fontId="2" fillId="0" borderId="0" xfId="2" applyFont="1" applyAlignment="1">
      <alignment horizontal="left" indent="1"/>
    </xf>
    <xf numFmtId="0" fontId="1" fillId="2" borderId="11" xfId="2" applyFill="1" applyBorder="1"/>
    <xf numFmtId="2" fontId="2" fillId="2" borderId="7" xfId="2" applyNumberFormat="1" applyFont="1" applyFill="1" applyBorder="1" applyAlignment="1">
      <alignment horizontal="left" indent="2"/>
    </xf>
    <xf numFmtId="2" fontId="1" fillId="2" borderId="7" xfId="2" applyNumberFormat="1" applyFill="1" applyBorder="1"/>
    <xf numFmtId="0" fontId="1" fillId="2" borderId="19" xfId="2" applyFill="1" applyBorder="1"/>
    <xf numFmtId="0" fontId="2" fillId="2" borderId="11" xfId="2" applyFont="1" applyFill="1" applyBorder="1"/>
    <xf numFmtId="0" fontId="2" fillId="2" borderId="11" xfId="2" applyFont="1" applyFill="1" applyBorder="1" applyAlignment="1">
      <alignment horizontal="right" indent="2"/>
    </xf>
    <xf numFmtId="2" fontId="2" fillId="2" borderId="7" xfId="2" applyNumberFormat="1" applyFont="1" applyFill="1" applyBorder="1" applyAlignment="1">
      <alignment horizontal="left"/>
    </xf>
    <xf numFmtId="2" fontId="2" fillId="2" borderId="19" xfId="2" applyNumberFormat="1" applyFont="1" applyFill="1" applyBorder="1" applyAlignment="1">
      <alignment horizontal="left"/>
    </xf>
    <xf numFmtId="2" fontId="2" fillId="2" borderId="6" xfId="2" applyNumberFormat="1" applyFont="1" applyFill="1" applyBorder="1" applyAlignment="1">
      <alignment horizontal="left" indent="3"/>
    </xf>
    <xf numFmtId="0" fontId="2" fillId="2" borderId="6" xfId="0" applyFont="1" applyFill="1" applyBorder="1"/>
    <xf numFmtId="0" fontId="0" fillId="0" borderId="13" xfId="0" applyBorder="1"/>
    <xf numFmtId="0" fontId="0" fillId="0" borderId="3" xfId="0" applyBorder="1"/>
    <xf numFmtId="0" fontId="0" fillId="2" borderId="32" xfId="0" applyFill="1" applyBorder="1"/>
    <xf numFmtId="0" fontId="0" fillId="0" borderId="32" xfId="0" applyBorder="1"/>
    <xf numFmtId="0" fontId="0" fillId="2" borderId="22" xfId="0" applyFill="1" applyBorder="1"/>
    <xf numFmtId="0" fontId="0" fillId="0" borderId="5" xfId="0" applyBorder="1"/>
    <xf numFmtId="0" fontId="1" fillId="3" borderId="16" xfId="2" applyFill="1" applyBorder="1" applyAlignment="1" applyProtection="1">
      <alignment horizontal="center"/>
      <protection locked="0"/>
    </xf>
    <xf numFmtId="0" fontId="1" fillId="3" borderId="18" xfId="2" applyFill="1" applyBorder="1" applyAlignment="1" applyProtection="1">
      <alignment horizontal="center"/>
      <protection locked="0"/>
    </xf>
    <xf numFmtId="0" fontId="1" fillId="3" borderId="14" xfId="2" applyFill="1" applyBorder="1" applyAlignment="1" applyProtection="1">
      <alignment horizontal="center"/>
      <protection locked="0"/>
    </xf>
    <xf numFmtId="0" fontId="1" fillId="3" borderId="23" xfId="2" applyFill="1" applyBorder="1" applyAlignment="1" applyProtection="1">
      <alignment horizontal="center"/>
      <protection locked="0"/>
    </xf>
    <xf numFmtId="0" fontId="1" fillId="3" borderId="8" xfId="2" applyFill="1" applyBorder="1" applyAlignment="1" applyProtection="1">
      <alignment horizontal="center"/>
      <protection locked="0"/>
    </xf>
    <xf numFmtId="0" fontId="16" fillId="0" borderId="28" xfId="2" applyFont="1" applyBorder="1" applyAlignment="1">
      <alignment horizontal="right" indent="2"/>
    </xf>
    <xf numFmtId="0" fontId="0" fillId="0" borderId="6" xfId="0" applyBorder="1"/>
    <xf numFmtId="0" fontId="16" fillId="0" borderId="11" xfId="2" applyFont="1" applyBorder="1" applyAlignment="1">
      <alignment horizontal="right" indent="2"/>
    </xf>
    <xf numFmtId="0" fontId="2" fillId="2" borderId="7" xfId="2" applyFont="1" applyFill="1" applyBorder="1" applyAlignment="1">
      <alignment horizontal="center"/>
    </xf>
    <xf numFmtId="0" fontId="18" fillId="0" borderId="0" xfId="0" applyFont="1"/>
    <xf numFmtId="0" fontId="2" fillId="2" borderId="36" xfId="2" applyFont="1" applyFill="1" applyBorder="1" applyAlignment="1">
      <alignment horizontal="center"/>
    </xf>
    <xf numFmtId="0" fontId="2" fillId="2" borderId="37" xfId="2" applyFont="1" applyFill="1" applyBorder="1" applyAlignment="1">
      <alignment horizontal="center"/>
    </xf>
    <xf numFmtId="0" fontId="6" fillId="0" borderId="38" xfId="2" applyFont="1" applyBorder="1" applyAlignment="1">
      <alignment horizontal="center"/>
    </xf>
    <xf numFmtId="0" fontId="6" fillId="0" borderId="39" xfId="2" applyFont="1" applyBorder="1" applyAlignment="1">
      <alignment horizontal="center"/>
    </xf>
    <xf numFmtId="0" fontId="1" fillId="0" borderId="38" xfId="2" applyBorder="1" applyAlignment="1">
      <alignment horizontal="center"/>
    </xf>
    <xf numFmtId="0" fontId="1" fillId="0" borderId="39" xfId="2" applyBorder="1" applyAlignment="1">
      <alignment horizontal="center"/>
    </xf>
    <xf numFmtId="164" fontId="1" fillId="2" borderId="40" xfId="2" applyNumberFormat="1" applyFill="1" applyBorder="1" applyAlignment="1">
      <alignment horizontal="center"/>
    </xf>
    <xf numFmtId="164" fontId="1" fillId="2" borderId="41" xfId="2" applyNumberFormat="1" applyFill="1" applyBorder="1" applyAlignment="1">
      <alignment horizontal="center"/>
    </xf>
    <xf numFmtId="166" fontId="6" fillId="0" borderId="40" xfId="2" quotePrefix="1" applyNumberFormat="1" applyFont="1" applyBorder="1" applyAlignment="1">
      <alignment horizontal="center"/>
    </xf>
    <xf numFmtId="166" fontId="6" fillId="0" borderId="42" xfId="2" quotePrefix="1" applyNumberFormat="1" applyFont="1" applyBorder="1" applyAlignment="1">
      <alignment horizontal="center"/>
    </xf>
    <xf numFmtId="166" fontId="6" fillId="2" borderId="40" xfId="2" quotePrefix="1" applyNumberFormat="1" applyFont="1" applyFill="1" applyBorder="1" applyAlignment="1">
      <alignment horizontal="center"/>
    </xf>
    <xf numFmtId="166" fontId="6" fillId="2" borderId="42" xfId="2" quotePrefix="1" applyNumberFormat="1" applyFont="1" applyFill="1" applyBorder="1" applyAlignment="1">
      <alignment horizontal="center"/>
    </xf>
    <xf numFmtId="165" fontId="6" fillId="0" borderId="38" xfId="2" quotePrefix="1" applyNumberFormat="1" applyFont="1" applyBorder="1" applyAlignment="1">
      <alignment horizontal="center"/>
    </xf>
    <xf numFmtId="165" fontId="6" fillId="0" borderId="39" xfId="2" quotePrefix="1" applyNumberFormat="1" applyFont="1" applyBorder="1" applyAlignment="1">
      <alignment horizontal="center"/>
    </xf>
    <xf numFmtId="166" fontId="6" fillId="0" borderId="41" xfId="2" quotePrefix="1" applyNumberFormat="1" applyFont="1" applyBorder="1" applyAlignment="1">
      <alignment horizontal="center"/>
    </xf>
    <xf numFmtId="164" fontId="6" fillId="2" borderId="38" xfId="2" quotePrefix="1" applyNumberFormat="1" applyFont="1" applyFill="1" applyBorder="1" applyAlignment="1">
      <alignment horizontal="center"/>
    </xf>
    <xf numFmtId="164" fontId="6" fillId="2" borderId="39" xfId="2" quotePrefix="1" applyNumberFormat="1" applyFont="1" applyFill="1" applyBorder="1" applyAlignment="1">
      <alignment horizontal="center"/>
    </xf>
    <xf numFmtId="0" fontId="6" fillId="2" borderId="40" xfId="2" quotePrefix="1" applyFont="1" applyFill="1" applyBorder="1" applyAlignment="1">
      <alignment horizontal="center"/>
    </xf>
    <xf numFmtId="0" fontId="6" fillId="2" borderId="42" xfId="2" quotePrefix="1" applyFont="1" applyFill="1" applyBorder="1" applyAlignment="1">
      <alignment horizontal="center"/>
    </xf>
    <xf numFmtId="166" fontId="7" fillId="0" borderId="43" xfId="2" quotePrefix="1" applyNumberFormat="1" applyFont="1" applyBorder="1" applyAlignment="1">
      <alignment horizontal="center"/>
    </xf>
    <xf numFmtId="166" fontId="7" fillId="0" borderId="44" xfId="2" quotePrefix="1" applyNumberFormat="1" applyFont="1" applyBorder="1" applyAlignment="1">
      <alignment horizontal="center"/>
    </xf>
    <xf numFmtId="0" fontId="1" fillId="3" borderId="26" xfId="2" applyFill="1" applyBorder="1" applyAlignment="1" applyProtection="1">
      <alignment horizontal="center"/>
      <protection locked="0"/>
    </xf>
    <xf numFmtId="0" fontId="19" fillId="0" borderId="0" xfId="2" applyFont="1"/>
    <xf numFmtId="1" fontId="7" fillId="3" borderId="19" xfId="2" quotePrefix="1" applyNumberFormat="1" applyFont="1" applyFill="1" applyBorder="1" applyAlignment="1" applyProtection="1">
      <alignment horizontal="center"/>
      <protection locked="0"/>
    </xf>
    <xf numFmtId="167" fontId="0" fillId="0" borderId="0" xfId="0" applyNumberFormat="1"/>
    <xf numFmtId="0" fontId="0" fillId="0" borderId="0" xfId="0" quotePrefix="1"/>
    <xf numFmtId="0" fontId="19" fillId="0" borderId="0" xfId="0" applyFont="1" applyAlignment="1">
      <alignment vertical="top" wrapText="1"/>
    </xf>
    <xf numFmtId="168" fontId="1" fillId="3" borderId="15" xfId="2" applyNumberFormat="1" applyFill="1" applyBorder="1" applyAlignment="1" applyProtection="1">
      <alignment horizontal="center"/>
      <protection locked="0"/>
    </xf>
    <xf numFmtId="168" fontId="1" fillId="3" borderId="10" xfId="2" applyNumberFormat="1" applyFill="1" applyBorder="1" applyAlignment="1" applyProtection="1">
      <alignment horizontal="center"/>
      <protection locked="0"/>
    </xf>
    <xf numFmtId="0" fontId="1" fillId="3" borderId="35" xfId="2" applyFill="1" applyBorder="1" applyAlignment="1" applyProtection="1">
      <alignment horizontal="center"/>
      <protection locked="0"/>
    </xf>
    <xf numFmtId="0" fontId="1" fillId="3" borderId="21" xfId="2" applyFill="1" applyBorder="1" applyAlignment="1" applyProtection="1">
      <alignment horizontal="center"/>
      <protection locked="0"/>
    </xf>
    <xf numFmtId="0" fontId="2" fillId="2" borderId="45" xfId="2" applyFont="1" applyFill="1" applyBorder="1" applyAlignment="1">
      <alignment horizontal="center"/>
    </xf>
    <xf numFmtId="0" fontId="1" fillId="4" borderId="46" xfId="2" applyFill="1" applyBorder="1" applyAlignment="1" applyProtection="1">
      <alignment horizontal="center"/>
      <protection locked="0"/>
    </xf>
    <xf numFmtId="0" fontId="1" fillId="4" borderId="47" xfId="2" applyFill="1" applyBorder="1" applyAlignment="1" applyProtection="1">
      <alignment horizontal="center"/>
      <protection locked="0"/>
    </xf>
    <xf numFmtId="0" fontId="1" fillId="4" borderId="48" xfId="2" applyFill="1" applyBorder="1" applyAlignment="1" applyProtection="1">
      <alignment horizontal="center"/>
      <protection locked="0"/>
    </xf>
    <xf numFmtId="0" fontId="1" fillId="4" borderId="49" xfId="2" applyFill="1" applyBorder="1" applyAlignment="1" applyProtection="1">
      <alignment horizontal="center"/>
      <protection locked="0"/>
    </xf>
    <xf numFmtId="0" fontId="1" fillId="0" borderId="0" xfId="2" applyAlignment="1">
      <alignment horizontal="left" indent="2"/>
    </xf>
    <xf numFmtId="0" fontId="14" fillId="0" borderId="0" xfId="2" applyFont="1" applyAlignment="1">
      <alignment horizontal="center" vertical="top" wrapText="1"/>
    </xf>
    <xf numFmtId="165" fontId="1" fillId="0" borderId="0" xfId="2" applyNumberFormat="1" applyAlignment="1">
      <alignment horizontal="center"/>
    </xf>
    <xf numFmtId="166" fontId="6" fillId="0" borderId="24" xfId="2" quotePrefix="1" applyNumberFormat="1" applyFont="1" applyBorder="1" applyAlignment="1">
      <alignment horizontal="center"/>
    </xf>
    <xf numFmtId="0" fontId="6" fillId="0" borderId="52" xfId="2" applyFont="1" applyBorder="1" applyAlignment="1">
      <alignment horizontal="center"/>
    </xf>
    <xf numFmtId="0" fontId="1" fillId="0" borderId="52" xfId="2" applyBorder="1" applyAlignment="1">
      <alignment horizontal="center"/>
    </xf>
    <xf numFmtId="164" fontId="1" fillId="2" borderId="24" xfId="2" applyNumberFormat="1" applyFill="1" applyBorder="1" applyAlignment="1">
      <alignment horizontal="center"/>
    </xf>
    <xf numFmtId="165" fontId="6" fillId="0" borderId="52" xfId="2" quotePrefix="1" applyNumberFormat="1" applyFont="1" applyBorder="1" applyAlignment="1">
      <alignment horizontal="center"/>
    </xf>
    <xf numFmtId="164" fontId="6" fillId="2" borderId="52" xfId="2" quotePrefix="1" applyNumberFormat="1" applyFont="1" applyFill="1" applyBorder="1" applyAlignment="1">
      <alignment horizontal="center"/>
    </xf>
    <xf numFmtId="0" fontId="2" fillId="2" borderId="11" xfId="2" applyFont="1" applyFill="1" applyBorder="1" applyAlignment="1">
      <alignment horizontal="center"/>
    </xf>
    <xf numFmtId="2" fontId="1" fillId="0" borderId="24" xfId="2" applyNumberFormat="1" applyBorder="1" applyAlignment="1">
      <alignment horizontal="center"/>
    </xf>
    <xf numFmtId="2" fontId="1" fillId="0" borderId="30" xfId="2" applyNumberFormat="1" applyBorder="1" applyAlignment="1">
      <alignment horizontal="center"/>
    </xf>
    <xf numFmtId="2" fontId="1" fillId="0" borderId="29" xfId="2" applyNumberFormat="1" applyBorder="1" applyAlignment="1">
      <alignment horizontal="center"/>
    </xf>
    <xf numFmtId="0" fontId="2" fillId="5" borderId="7" xfId="2" applyFont="1" applyFill="1" applyBorder="1" applyAlignment="1">
      <alignment horizontal="center"/>
    </xf>
    <xf numFmtId="0" fontId="2" fillId="2" borderId="53" xfId="2" applyFont="1" applyFill="1" applyBorder="1" applyAlignment="1">
      <alignment horizontal="center"/>
    </xf>
    <xf numFmtId="0" fontId="1" fillId="3" borderId="54" xfId="2" applyFill="1" applyBorder="1" applyAlignment="1" applyProtection="1">
      <alignment horizontal="center"/>
      <protection locked="0"/>
    </xf>
    <xf numFmtId="0" fontId="1" fillId="3" borderId="55" xfId="2" applyFill="1" applyBorder="1" applyAlignment="1" applyProtection="1">
      <alignment horizontal="center"/>
      <protection locked="0"/>
    </xf>
    <xf numFmtId="0" fontId="1" fillId="3" borderId="56" xfId="2" applyFill="1" applyBorder="1" applyAlignment="1" applyProtection="1">
      <alignment horizontal="center"/>
      <protection locked="0"/>
    </xf>
    <xf numFmtId="0" fontId="6" fillId="2" borderId="24" xfId="2" quotePrefix="1" applyFont="1" applyFill="1" applyBorder="1" applyAlignment="1">
      <alignment horizontal="center"/>
    </xf>
    <xf numFmtId="0" fontId="2" fillId="6" borderId="57" xfId="2" applyFont="1" applyFill="1" applyBorder="1" applyAlignment="1">
      <alignment horizontal="center"/>
    </xf>
    <xf numFmtId="0" fontId="6" fillId="6" borderId="58" xfId="2" applyFont="1" applyFill="1" applyBorder="1" applyAlignment="1">
      <alignment horizontal="center"/>
    </xf>
    <xf numFmtId="0" fontId="1" fillId="6" borderId="58" xfId="2" applyFill="1" applyBorder="1" applyAlignment="1">
      <alignment horizontal="center"/>
    </xf>
    <xf numFmtId="164" fontId="1" fillId="6" borderId="58" xfId="2" applyNumberFormat="1" applyFill="1" applyBorder="1" applyAlignment="1">
      <alignment horizontal="center"/>
    </xf>
    <xf numFmtId="166" fontId="6" fillId="6" borderId="58" xfId="2" quotePrefix="1" applyNumberFormat="1" applyFont="1" applyFill="1" applyBorder="1" applyAlignment="1">
      <alignment horizontal="center"/>
    </xf>
    <xf numFmtId="165" fontId="6" fillId="6" borderId="58" xfId="2" quotePrefix="1" applyNumberFormat="1" applyFont="1" applyFill="1" applyBorder="1" applyAlignment="1">
      <alignment horizontal="center"/>
    </xf>
    <xf numFmtId="164" fontId="6" fillId="6" borderId="58" xfId="2" quotePrefix="1" applyNumberFormat="1" applyFont="1" applyFill="1" applyBorder="1" applyAlignment="1">
      <alignment horizontal="center"/>
    </xf>
    <xf numFmtId="0" fontId="6" fillId="6" borderId="58" xfId="2" quotePrefix="1" applyFont="1" applyFill="1" applyBorder="1" applyAlignment="1">
      <alignment horizontal="center"/>
    </xf>
    <xf numFmtId="166" fontId="7" fillId="6" borderId="59" xfId="2" quotePrefix="1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top" indent="2"/>
    </xf>
    <xf numFmtId="2" fontId="2" fillId="2" borderId="7" xfId="2" applyNumberFormat="1" applyFont="1" applyFill="1" applyBorder="1"/>
    <xf numFmtId="2" fontId="2" fillId="2" borderId="19" xfId="2" applyNumberFormat="1" applyFont="1" applyFill="1" applyBorder="1"/>
    <xf numFmtId="0" fontId="1" fillId="0" borderId="30" xfId="2" applyBorder="1" applyAlignment="1">
      <alignment horizontal="center"/>
    </xf>
    <xf numFmtId="0" fontId="1" fillId="0" borderId="24" xfId="2" applyBorder="1" applyAlignment="1">
      <alignment horizontal="center"/>
    </xf>
    <xf numFmtId="2" fontId="2" fillId="2" borderId="12" xfId="2" applyNumberFormat="1" applyFont="1" applyFill="1" applyBorder="1" applyAlignment="1">
      <alignment horizontal="left" indent="2"/>
    </xf>
    <xf numFmtId="2" fontId="0" fillId="0" borderId="0" xfId="2" applyNumberFormat="1" applyFont="1"/>
    <xf numFmtId="2" fontId="0" fillId="0" borderId="2" xfId="2" applyNumberFormat="1" applyFont="1" applyBorder="1" applyAlignment="1">
      <alignment horizontal="center"/>
    </xf>
    <xf numFmtId="44" fontId="1" fillId="0" borderId="2" xfId="1" applyBorder="1" applyAlignment="1" applyProtection="1">
      <alignment horizontal="left" indent="2"/>
    </xf>
    <xf numFmtId="0" fontId="20" fillId="0" borderId="0" xfId="0" applyFont="1" applyAlignment="1">
      <alignment horizontal="left" indent="3"/>
    </xf>
    <xf numFmtId="166" fontId="1" fillId="0" borderId="0" xfId="2" applyNumberFormat="1"/>
    <xf numFmtId="0" fontId="16" fillId="0" borderId="0" xfId="2" applyFont="1" applyAlignment="1">
      <alignment horizontal="right" indent="2"/>
    </xf>
    <xf numFmtId="166" fontId="7" fillId="0" borderId="0" xfId="2" quotePrefix="1" applyNumberFormat="1" applyFont="1" applyAlignment="1" applyProtection="1">
      <alignment horizontal="center"/>
      <protection locked="0"/>
    </xf>
    <xf numFmtId="0" fontId="1" fillId="5" borderId="30" xfId="2" applyFill="1" applyBorder="1" applyAlignment="1" applyProtection="1">
      <alignment horizontal="center"/>
      <protection locked="0"/>
    </xf>
    <xf numFmtId="0" fontId="1" fillId="5" borderId="4" xfId="2" applyFill="1" applyBorder="1" applyAlignment="1" applyProtection="1">
      <alignment horizontal="center"/>
      <protection locked="0"/>
    </xf>
    <xf numFmtId="168" fontId="1" fillId="3" borderId="60" xfId="2" applyNumberFormat="1" applyFill="1" applyBorder="1" applyAlignment="1" applyProtection="1">
      <alignment horizontal="center"/>
      <protection locked="0"/>
    </xf>
    <xf numFmtId="0" fontId="2" fillId="2" borderId="61" xfId="2" applyFont="1" applyFill="1" applyBorder="1" applyAlignment="1">
      <alignment horizontal="center"/>
    </xf>
    <xf numFmtId="0" fontId="2" fillId="2" borderId="62" xfId="2" applyFont="1" applyFill="1" applyBorder="1" applyAlignment="1">
      <alignment horizontal="center"/>
    </xf>
    <xf numFmtId="2" fontId="1" fillId="3" borderId="15" xfId="2" applyNumberFormat="1" applyFill="1" applyBorder="1" applyAlignment="1" applyProtection="1">
      <alignment horizontal="center"/>
      <protection locked="0"/>
    </xf>
    <xf numFmtId="2" fontId="1" fillId="3" borderId="10" xfId="2" applyNumberFormat="1" applyFill="1" applyBorder="1" applyAlignment="1" applyProtection="1">
      <alignment horizontal="center"/>
      <protection locked="0"/>
    </xf>
    <xf numFmtId="2" fontId="7" fillId="0" borderId="0" xfId="2" quotePrefix="1" applyNumberFormat="1" applyFont="1" applyAlignment="1" applyProtection="1">
      <alignment horizontal="center"/>
      <protection locked="0"/>
    </xf>
    <xf numFmtId="0" fontId="0" fillId="0" borderId="13" xfId="2" applyFont="1" applyBorder="1" applyAlignment="1">
      <alignment horizontal="center"/>
    </xf>
    <xf numFmtId="0" fontId="0" fillId="0" borderId="14" xfId="2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17" xfId="0" applyFont="1" applyBorder="1" applyAlignment="1">
      <alignment horizontal="left"/>
    </xf>
    <xf numFmtId="0" fontId="20" fillId="3" borderId="5" xfId="0" applyFont="1" applyFill="1" applyBorder="1" applyAlignment="1" applyProtection="1">
      <alignment horizontal="left" wrapText="1" indent="3"/>
      <protection locked="0"/>
    </xf>
    <xf numFmtId="0" fontId="20" fillId="3" borderId="4" xfId="0" applyFont="1" applyFill="1" applyBorder="1" applyAlignment="1" applyProtection="1">
      <alignment horizontal="left" wrapText="1" indent="3"/>
      <protection locked="0"/>
    </xf>
    <xf numFmtId="0" fontId="20" fillId="3" borderId="18" xfId="0" applyFont="1" applyFill="1" applyBorder="1" applyAlignment="1" applyProtection="1">
      <alignment horizontal="left" wrapText="1" indent="3"/>
      <protection locked="0"/>
    </xf>
    <xf numFmtId="166" fontId="0" fillId="0" borderId="35" xfId="2" applyNumberFormat="1" applyFont="1" applyBorder="1" applyAlignment="1">
      <alignment horizontal="left" indent="2"/>
    </xf>
    <xf numFmtId="166" fontId="1" fillId="0" borderId="30" xfId="2" applyNumberFormat="1" applyBorder="1" applyAlignment="1">
      <alignment horizontal="left" indent="2"/>
    </xf>
    <xf numFmtId="166" fontId="1" fillId="0" borderId="16" xfId="2" applyNumberFormat="1" applyBorder="1" applyAlignment="1">
      <alignment horizontal="left" indent="2"/>
    </xf>
    <xf numFmtId="2" fontId="2" fillId="2" borderId="6" xfId="2" applyNumberFormat="1" applyFont="1" applyFill="1" applyBorder="1" applyAlignment="1">
      <alignment horizontal="left" indent="3"/>
    </xf>
    <xf numFmtId="2" fontId="2" fillId="2" borderId="7" xfId="2" applyNumberFormat="1" applyFont="1" applyFill="1" applyBorder="1" applyAlignment="1">
      <alignment horizontal="left" indent="3"/>
    </xf>
    <xf numFmtId="2" fontId="2" fillId="2" borderId="19" xfId="2" applyNumberFormat="1" applyFont="1" applyFill="1" applyBorder="1" applyAlignment="1">
      <alignment horizontal="left" indent="3"/>
    </xf>
    <xf numFmtId="2" fontId="0" fillId="4" borderId="13" xfId="2" applyNumberFormat="1" applyFont="1" applyFill="1" applyBorder="1" applyAlignment="1">
      <alignment horizontal="left" indent="5"/>
    </xf>
    <xf numFmtId="2" fontId="0" fillId="4" borderId="14" xfId="2" applyNumberFormat="1" applyFont="1" applyFill="1" applyBorder="1" applyAlignment="1">
      <alignment horizontal="left" indent="5"/>
    </xf>
    <xf numFmtId="167" fontId="1" fillId="3" borderId="21" xfId="1" applyNumberFormat="1" applyFill="1" applyBorder="1" applyAlignment="1" applyProtection="1">
      <alignment horizontal="center"/>
      <protection locked="0"/>
    </xf>
    <xf numFmtId="167" fontId="1" fillId="3" borderId="4" xfId="1" applyNumberFormat="1" applyFill="1" applyBorder="1" applyAlignment="1" applyProtection="1">
      <alignment horizontal="center"/>
      <protection locked="0"/>
    </xf>
    <xf numFmtId="167" fontId="1" fillId="3" borderId="18" xfId="1" applyNumberFormat="1" applyFill="1" applyBorder="1" applyAlignment="1" applyProtection="1">
      <alignment horizontal="center"/>
      <protection locked="0"/>
    </xf>
    <xf numFmtId="44" fontId="1" fillId="0" borderId="12" xfId="1" applyBorder="1" applyAlignment="1" applyProtection="1">
      <alignment horizontal="left" indent="2"/>
    </xf>
    <xf numFmtId="44" fontId="1" fillId="0" borderId="7" xfId="1" applyBorder="1" applyAlignment="1" applyProtection="1">
      <alignment horizontal="left" indent="2"/>
    </xf>
    <xf numFmtId="44" fontId="1" fillId="0" borderId="19" xfId="1" applyBorder="1" applyAlignment="1" applyProtection="1">
      <alignment horizontal="left" indent="2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8" xfId="0" applyBorder="1" applyAlignment="1">
      <alignment horizontal="center"/>
    </xf>
    <xf numFmtId="2" fontId="0" fillId="0" borderId="13" xfId="2" applyNumberFormat="1" applyFont="1" applyBorder="1" applyAlignment="1">
      <alignment horizontal="center"/>
    </xf>
    <xf numFmtId="2" fontId="0" fillId="0" borderId="14" xfId="2" applyNumberFormat="1" applyFont="1" applyBorder="1" applyAlignment="1">
      <alignment horizontal="center"/>
    </xf>
    <xf numFmtId="165" fontId="1" fillId="0" borderId="0" xfId="2" applyNumberFormat="1" applyAlignment="1">
      <alignment horizontal="center"/>
    </xf>
    <xf numFmtId="2" fontId="1" fillId="0" borderId="4" xfId="2" applyNumberFormat="1" applyBorder="1" applyAlignment="1">
      <alignment horizontal="left" indent="2"/>
    </xf>
    <xf numFmtId="2" fontId="1" fillId="0" borderId="18" xfId="2" applyNumberFormat="1" applyBorder="1" applyAlignment="1">
      <alignment horizontal="left" indent="2"/>
    </xf>
    <xf numFmtId="2" fontId="1" fillId="0" borderId="24" xfId="2" applyNumberFormat="1" applyBorder="1" applyAlignment="1">
      <alignment horizontal="left" indent="2"/>
    </xf>
    <xf numFmtId="2" fontId="1" fillId="0" borderId="26" xfId="2" applyNumberFormat="1" applyBorder="1" applyAlignment="1">
      <alignment horizontal="left" indent="2"/>
    </xf>
    <xf numFmtId="14" fontId="1" fillId="3" borderId="5" xfId="2" applyNumberFormat="1" applyFill="1" applyBorder="1" applyAlignment="1" applyProtection="1">
      <alignment horizontal="left"/>
      <protection locked="0"/>
    </xf>
    <xf numFmtId="14" fontId="1" fillId="3" borderId="18" xfId="2" applyNumberFormat="1" applyFill="1" applyBorder="1" applyAlignment="1" applyProtection="1">
      <alignment horizontal="left"/>
      <protection locked="0"/>
    </xf>
    <xf numFmtId="0" fontId="17" fillId="0" borderId="1" xfId="2" applyFont="1" applyBorder="1" applyAlignment="1">
      <alignment horizontal="left"/>
    </xf>
    <xf numFmtId="0" fontId="17" fillId="0" borderId="17" xfId="2" applyFont="1" applyBorder="1" applyAlignment="1">
      <alignment horizontal="left"/>
    </xf>
    <xf numFmtId="0" fontId="0" fillId="3" borderId="5" xfId="0" applyFill="1" applyBorder="1" applyAlignment="1" applyProtection="1">
      <alignment horizontal="left"/>
      <protection locked="0"/>
    </xf>
    <xf numFmtId="0" fontId="0" fillId="3" borderId="4" xfId="0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14" fillId="0" borderId="0" xfId="2" applyFont="1" applyAlignment="1">
      <alignment horizontal="center" vertical="top" wrapText="1"/>
    </xf>
    <xf numFmtId="0" fontId="15" fillId="0" borderId="0" xfId="2" applyFont="1" applyAlignment="1">
      <alignment horizontal="center" wrapText="1"/>
    </xf>
    <xf numFmtId="0" fontId="13" fillId="2" borderId="2" xfId="2" applyFont="1" applyFill="1" applyBorder="1" applyAlignment="1">
      <alignment horizontal="left" vertical="top" wrapText="1"/>
    </xf>
    <xf numFmtId="0" fontId="13" fillId="2" borderId="17" xfId="2" applyFont="1" applyFill="1" applyBorder="1" applyAlignment="1">
      <alignment horizontal="left" vertical="top" wrapText="1"/>
    </xf>
    <xf numFmtId="0" fontId="13" fillId="2" borderId="4" xfId="2" applyFont="1" applyFill="1" applyBorder="1" applyAlignment="1">
      <alignment horizontal="left" vertical="top" wrapText="1"/>
    </xf>
    <xf numFmtId="0" fontId="13" fillId="2" borderId="18" xfId="2" applyFont="1" applyFill="1" applyBorder="1" applyAlignment="1">
      <alignment horizontal="left" vertical="top" wrapText="1"/>
    </xf>
    <xf numFmtId="0" fontId="20" fillId="0" borderId="0" xfId="0" applyFont="1" applyAlignment="1">
      <alignment horizontal="left" indent="3"/>
    </xf>
    <xf numFmtId="2" fontId="0" fillId="0" borderId="6" xfId="2" applyNumberFormat="1" applyFont="1" applyBorder="1" applyAlignment="1">
      <alignment horizontal="center"/>
    </xf>
    <xf numFmtId="2" fontId="0" fillId="0" borderId="11" xfId="2" applyNumberFormat="1" applyFont="1" applyBorder="1" applyAlignment="1">
      <alignment horizontal="center"/>
    </xf>
    <xf numFmtId="0" fontId="0" fillId="0" borderId="33" xfId="2" applyFont="1" applyBorder="1" applyAlignment="1">
      <alignment horizontal="left" indent="5"/>
    </xf>
    <xf numFmtId="0" fontId="0" fillId="0" borderId="28" xfId="2" applyFont="1" applyBorder="1" applyAlignment="1">
      <alignment horizontal="left" indent="5"/>
    </xf>
    <xf numFmtId="2" fontId="0" fillId="0" borderId="13" xfId="2" applyNumberFormat="1" applyFont="1" applyBorder="1" applyAlignment="1">
      <alignment horizontal="left" indent="5"/>
    </xf>
    <xf numFmtId="2" fontId="0" fillId="0" borderId="14" xfId="2" applyNumberFormat="1" applyFont="1" applyBorder="1" applyAlignment="1">
      <alignment horizontal="left" indent="5"/>
    </xf>
    <xf numFmtId="0" fontId="1" fillId="3" borderId="25" xfId="2" applyFill="1" applyBorder="1" applyAlignment="1" applyProtection="1">
      <alignment horizontal="center"/>
      <protection locked="0"/>
    </xf>
    <xf numFmtId="0" fontId="1" fillId="3" borderId="24" xfId="2" applyFill="1" applyBorder="1" applyAlignment="1" applyProtection="1">
      <alignment horizontal="center"/>
      <protection locked="0"/>
    </xf>
    <xf numFmtId="0" fontId="1" fillId="3" borderId="26" xfId="2" applyFill="1" applyBorder="1" applyAlignment="1" applyProtection="1">
      <alignment horizontal="center"/>
      <protection locked="0"/>
    </xf>
    <xf numFmtId="0" fontId="5" fillId="0" borderId="0" xfId="2" applyFont="1" applyAlignment="1">
      <alignment horizontal="left" indent="2"/>
    </xf>
    <xf numFmtId="2" fontId="0" fillId="0" borderId="22" xfId="2" applyNumberFormat="1" applyFont="1" applyBorder="1" applyAlignment="1">
      <alignment horizontal="center"/>
    </xf>
    <xf numFmtId="2" fontId="0" fillId="0" borderId="23" xfId="2" applyNumberFormat="1" applyFont="1" applyBorder="1" applyAlignment="1">
      <alignment horizontal="center"/>
    </xf>
    <xf numFmtId="2" fontId="1" fillId="0" borderId="30" xfId="2" applyNumberFormat="1" applyBorder="1" applyAlignment="1">
      <alignment horizontal="left" indent="2"/>
    </xf>
    <xf numFmtId="2" fontId="1" fillId="0" borderId="16" xfId="2" applyNumberFormat="1" applyBorder="1" applyAlignment="1">
      <alignment horizontal="left" indent="2"/>
    </xf>
    <xf numFmtId="0" fontId="0" fillId="3" borderId="22" xfId="0" applyFill="1" applyBorder="1" applyAlignment="1" applyProtection="1">
      <alignment horizontal="center"/>
      <protection locked="0"/>
    </xf>
    <xf numFmtId="0" fontId="0" fillId="3" borderId="23" xfId="0" applyFill="1" applyBorder="1" applyAlignment="1" applyProtection="1">
      <alignment horizontal="center"/>
      <protection locked="0"/>
    </xf>
    <xf numFmtId="0" fontId="0" fillId="0" borderId="33" xfId="2" applyFont="1" applyBorder="1" applyAlignment="1">
      <alignment horizontal="center"/>
    </xf>
    <xf numFmtId="0" fontId="0" fillId="0" borderId="28" xfId="2" applyFont="1" applyBorder="1" applyAlignment="1">
      <alignment horizontal="center"/>
    </xf>
    <xf numFmtId="0" fontId="0" fillId="0" borderId="5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2" fillId="2" borderId="6" xfId="2" applyFont="1" applyFill="1" applyBorder="1" applyAlignment="1">
      <alignment horizontal="center"/>
    </xf>
    <xf numFmtId="0" fontId="2" fillId="2" borderId="11" xfId="2" applyFont="1" applyFill="1" applyBorder="1" applyAlignment="1">
      <alignment horizontal="center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4" xfId="0" applyFill="1" applyBorder="1" applyAlignment="1" applyProtection="1">
      <alignment horizontal="center"/>
      <protection locked="0"/>
    </xf>
    <xf numFmtId="2" fontId="0" fillId="0" borderId="22" xfId="2" applyNumberFormat="1" applyFont="1" applyBorder="1" applyAlignment="1">
      <alignment horizontal="left" indent="5"/>
    </xf>
    <xf numFmtId="2" fontId="0" fillId="0" borderId="23" xfId="2" applyNumberFormat="1" applyFont="1" applyBorder="1" applyAlignment="1">
      <alignment horizontal="left" indent="5"/>
    </xf>
    <xf numFmtId="2" fontId="2" fillId="2" borderId="7" xfId="2" applyNumberFormat="1" applyFont="1" applyFill="1" applyBorder="1" applyAlignment="1">
      <alignment horizontal="left" indent="2"/>
    </xf>
    <xf numFmtId="2" fontId="2" fillId="2" borderId="19" xfId="2" applyNumberFormat="1" applyFont="1" applyFill="1" applyBorder="1" applyAlignment="1">
      <alignment horizontal="left" indent="2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12" fillId="2" borderId="1" xfId="2" applyFont="1" applyFill="1" applyBorder="1" applyAlignment="1">
      <alignment horizontal="left" vertical="top" indent="1"/>
    </xf>
    <xf numFmtId="0" fontId="12" fillId="2" borderId="5" xfId="2" applyFont="1" applyFill="1" applyBorder="1" applyAlignment="1">
      <alignment horizontal="left" vertical="top" indent="1"/>
    </xf>
    <xf numFmtId="2" fontId="1" fillId="0" borderId="34" xfId="2" applyNumberFormat="1" applyBorder="1" applyAlignment="1">
      <alignment horizontal="center"/>
    </xf>
    <xf numFmtId="2" fontId="1" fillId="0" borderId="29" xfId="2" applyNumberFormat="1" applyBorder="1" applyAlignment="1">
      <alignment horizontal="center"/>
    </xf>
    <xf numFmtId="2" fontId="1" fillId="0" borderId="27" xfId="2" applyNumberFormat="1" applyBorder="1" applyAlignment="1">
      <alignment horizontal="center"/>
    </xf>
    <xf numFmtId="2" fontId="1" fillId="0" borderId="25" xfId="2" applyNumberFormat="1" applyBorder="1" applyAlignment="1">
      <alignment horizontal="center"/>
    </xf>
    <xf numFmtId="2" fontId="1" fillId="0" borderId="24" xfId="2" applyNumberFormat="1" applyBorder="1" applyAlignment="1">
      <alignment horizontal="center"/>
    </xf>
    <xf numFmtId="2" fontId="1" fillId="0" borderId="26" xfId="2" applyNumberFormat="1" applyBorder="1" applyAlignment="1">
      <alignment horizontal="center"/>
    </xf>
    <xf numFmtId="2" fontId="1" fillId="0" borderId="35" xfId="2" applyNumberFormat="1" applyBorder="1" applyAlignment="1">
      <alignment horizontal="center"/>
    </xf>
    <xf numFmtId="2" fontId="1" fillId="0" borderId="30" xfId="2" applyNumberFormat="1" applyBorder="1" applyAlignment="1">
      <alignment horizontal="center"/>
    </xf>
    <xf numFmtId="2" fontId="1" fillId="0" borderId="14" xfId="2" applyNumberFormat="1" applyBorder="1" applyAlignment="1">
      <alignment horizontal="center"/>
    </xf>
    <xf numFmtId="2" fontId="1" fillId="0" borderId="28" xfId="2" applyNumberFormat="1" applyBorder="1" applyAlignment="1">
      <alignment horizontal="center"/>
    </xf>
    <xf numFmtId="2" fontId="1" fillId="0" borderId="23" xfId="2" applyNumberFormat="1" applyBorder="1" applyAlignment="1">
      <alignment horizontal="center"/>
    </xf>
    <xf numFmtId="0" fontId="0" fillId="0" borderId="35" xfId="2" quotePrefix="1" applyFont="1" applyBorder="1" applyAlignment="1">
      <alignment horizontal="center"/>
    </xf>
    <xf numFmtId="0" fontId="0" fillId="0" borderId="30" xfId="2" quotePrefix="1" applyFont="1" applyBorder="1" applyAlignment="1">
      <alignment horizontal="center"/>
    </xf>
    <xf numFmtId="0" fontId="0" fillId="0" borderId="16" xfId="2" quotePrefix="1" applyFont="1" applyBorder="1" applyAlignment="1">
      <alignment horizontal="center"/>
    </xf>
    <xf numFmtId="0" fontId="1" fillId="0" borderId="25" xfId="2" applyBorder="1" applyAlignment="1">
      <alignment horizontal="center"/>
    </xf>
    <xf numFmtId="0" fontId="1" fillId="0" borderId="24" xfId="2" applyBorder="1" applyAlignment="1">
      <alignment horizontal="center"/>
    </xf>
    <xf numFmtId="0" fontId="1" fillId="0" borderId="26" xfId="2" applyBorder="1" applyAlignment="1">
      <alignment horizontal="center"/>
    </xf>
    <xf numFmtId="0" fontId="1" fillId="0" borderId="35" xfId="2" applyBorder="1" applyAlignment="1">
      <alignment horizontal="center"/>
    </xf>
    <xf numFmtId="0" fontId="1" fillId="0" borderId="30" xfId="2" applyBorder="1" applyAlignment="1">
      <alignment horizontal="center"/>
    </xf>
    <xf numFmtId="0" fontId="1" fillId="0" borderId="14" xfId="2" applyBorder="1" applyAlignment="1">
      <alignment horizontal="center"/>
    </xf>
    <xf numFmtId="0" fontId="1" fillId="0" borderId="51" xfId="2" applyBorder="1" applyAlignment="1">
      <alignment horizontal="center"/>
    </xf>
    <xf numFmtId="0" fontId="1" fillId="0" borderId="0" xfId="2" applyAlignment="1">
      <alignment horizontal="center"/>
    </xf>
    <xf numFmtId="0" fontId="1" fillId="0" borderId="9" xfId="2" applyBorder="1" applyAlignment="1">
      <alignment horizontal="center"/>
    </xf>
    <xf numFmtId="0" fontId="1" fillId="0" borderId="23" xfId="2" applyBorder="1" applyAlignment="1">
      <alignment horizontal="center"/>
    </xf>
    <xf numFmtId="0" fontId="0" fillId="0" borderId="50" xfId="2" applyFont="1" applyBorder="1" applyAlignment="1">
      <alignment horizontal="center"/>
    </xf>
    <xf numFmtId="0" fontId="1" fillId="0" borderId="50" xfId="2" applyBorder="1" applyAlignment="1">
      <alignment horizontal="center"/>
    </xf>
    <xf numFmtId="0" fontId="2" fillId="0" borderId="4" xfId="2" applyFont="1" applyBorder="1" applyAlignment="1">
      <alignment horizontal="left" indent="1"/>
    </xf>
    <xf numFmtId="2" fontId="1" fillId="0" borderId="16" xfId="2" applyNumberFormat="1" applyBorder="1" applyAlignment="1">
      <alignment horizontal="center"/>
    </xf>
  </cellXfs>
  <cellStyles count="5">
    <cellStyle name="Currency" xfId="1" builtinId="4"/>
    <cellStyle name="Currency 2" xfId="4" xr:uid="{00000000-0005-0000-0000-000001000000}"/>
    <cellStyle name="Normal" xfId="0" builtinId="0"/>
    <cellStyle name="Normal 7" xfId="2" xr:uid="{00000000-0005-0000-0000-000003000000}"/>
    <cellStyle name="Percent 3" xfId="3" xr:uid="{00000000-0005-0000-0000-000004000000}"/>
  </cellStyles>
  <dxfs count="1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64525</xdr:colOff>
      <xdr:row>0</xdr:row>
      <xdr:rowOff>29309</xdr:rowOff>
    </xdr:from>
    <xdr:to>
      <xdr:col>1</xdr:col>
      <xdr:colOff>627072</xdr:colOff>
      <xdr:row>1</xdr:row>
      <xdr:rowOff>14655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7A0237-2C9B-DAF2-7892-1E628ACAE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5813" y="29309"/>
          <a:ext cx="562547" cy="556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W107"/>
  <sheetViews>
    <sheetView tabSelected="1" view="pageLayout" topLeftCell="B1" zoomScaleNormal="100" zoomScaleSheetLayoutView="130" workbookViewId="0">
      <selection activeCell="J8" sqref="J8"/>
    </sheetView>
  </sheetViews>
  <sheetFormatPr defaultColWidth="8.85546875" defaultRowHeight="15" x14ac:dyDescent="0.25"/>
  <cols>
    <col min="1" max="1" width="0.7109375" customWidth="1"/>
    <col min="2" max="2" width="13.85546875" customWidth="1"/>
    <col min="3" max="3" width="13.140625" style="1" customWidth="1"/>
    <col min="4" max="13" width="10.85546875" style="1" customWidth="1"/>
    <col min="14" max="14" width="12" style="1" customWidth="1"/>
    <col min="15" max="15" width="17.5703125" style="1" customWidth="1"/>
    <col min="16" max="18" width="10.85546875" style="1" customWidth="1"/>
    <col min="19" max="19" width="1" style="1" customWidth="1"/>
    <col min="20" max="21" width="9.28515625" style="1" customWidth="1"/>
  </cols>
  <sheetData>
    <row r="1" spans="2:22" ht="45" customHeight="1" x14ac:dyDescent="0.35">
      <c r="B1" s="196" t="s">
        <v>57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7"/>
      <c r="S1" s="17"/>
      <c r="T1" s="17"/>
      <c r="U1" s="17"/>
    </row>
    <row r="2" spans="2:22" ht="13.9" customHeight="1" x14ac:dyDescent="0.25">
      <c r="B2" s="195" t="s">
        <v>67</v>
      </c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7"/>
      <c r="V2" s="1"/>
    </row>
    <row r="3" spans="2:22" ht="5.45" customHeight="1" x14ac:dyDescent="0.25"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V3" s="1"/>
    </row>
    <row r="4" spans="2:22" x14ac:dyDescent="0.25">
      <c r="B4" s="66"/>
      <c r="C4" s="67" t="s">
        <v>25</v>
      </c>
      <c r="D4" s="93"/>
      <c r="F4"/>
      <c r="G4"/>
      <c r="H4"/>
      <c r="I4"/>
      <c r="J4"/>
      <c r="K4"/>
      <c r="L4" s="145"/>
      <c r="M4" s="154"/>
      <c r="P4" s="66"/>
      <c r="Q4" s="67" t="s">
        <v>40</v>
      </c>
      <c r="R4" s="93"/>
      <c r="V4" s="1"/>
    </row>
    <row r="5" spans="2:22" ht="4.9000000000000004" customHeight="1" x14ac:dyDescent="0.25">
      <c r="B5" s="1"/>
      <c r="V5" s="1"/>
    </row>
    <row r="6" spans="2:22" x14ac:dyDescent="0.25">
      <c r="C6" s="145"/>
      <c r="D6" s="146"/>
      <c r="P6" s="66"/>
      <c r="Q6" s="67" t="s">
        <v>41</v>
      </c>
      <c r="R6" s="93"/>
      <c r="V6" s="1"/>
    </row>
    <row r="7" spans="2:22" ht="4.9000000000000004" customHeight="1" x14ac:dyDescent="0.25">
      <c r="B7" s="1"/>
      <c r="D7" s="144"/>
      <c r="V7" s="1"/>
    </row>
    <row r="8" spans="2:22" x14ac:dyDescent="0.25">
      <c r="C8" s="145"/>
      <c r="D8" s="146"/>
      <c r="V8" s="1"/>
    </row>
    <row r="9" spans="2:22" ht="5.45" customHeight="1" x14ac:dyDescent="0.25">
      <c r="B9" s="1"/>
      <c r="D9" s="144"/>
      <c r="V9" s="1"/>
    </row>
    <row r="10" spans="2:22" x14ac:dyDescent="0.25">
      <c r="C10" s="145"/>
      <c r="D10" s="146"/>
      <c r="V10" s="1"/>
    </row>
    <row r="11" spans="2:22" ht="6" customHeight="1" x14ac:dyDescent="0.25">
      <c r="B11" s="1"/>
      <c r="V11" s="1"/>
    </row>
    <row r="12" spans="2:22" ht="21" x14ac:dyDescent="0.35">
      <c r="B12" s="211" t="str">
        <f>"Field Calculated Lot " &amp;D4&amp;" Test Summary"</f>
        <v>Field Calculated Lot  Test Summary</v>
      </c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V12" s="1"/>
    </row>
    <row r="13" spans="2:22" ht="24" customHeight="1" thickBot="1" x14ac:dyDescent="0.3">
      <c r="B13" s="43" t="s">
        <v>58</v>
      </c>
      <c r="D13" s="17"/>
    </row>
    <row r="14" spans="2:22" x14ac:dyDescent="0.25">
      <c r="B14" s="224" t="s">
        <v>2</v>
      </c>
      <c r="C14" s="225"/>
      <c r="D14" s="115" t="s">
        <v>34</v>
      </c>
      <c r="E14" s="115" t="s">
        <v>43</v>
      </c>
      <c r="F14" s="115" t="s">
        <v>44</v>
      </c>
      <c r="G14" s="115" t="s">
        <v>45</v>
      </c>
      <c r="H14" s="115" t="s">
        <v>46</v>
      </c>
      <c r="I14" s="115" t="s">
        <v>47</v>
      </c>
      <c r="J14" s="115" t="s">
        <v>48</v>
      </c>
      <c r="K14" s="115" t="s">
        <v>49</v>
      </c>
      <c r="L14" s="115" t="s">
        <v>50</v>
      </c>
      <c r="M14" s="115" t="s">
        <v>51</v>
      </c>
      <c r="N14" s="24" t="s">
        <v>52</v>
      </c>
      <c r="O14" s="119"/>
      <c r="P14" s="68" t="s">
        <v>0</v>
      </c>
      <c r="Q14" s="101" t="s">
        <v>32</v>
      </c>
      <c r="R14" s="71" t="s">
        <v>33</v>
      </c>
    </row>
    <row r="15" spans="2:22" x14ac:dyDescent="0.25">
      <c r="B15" s="155" t="s">
        <v>54</v>
      </c>
      <c r="C15" s="156"/>
      <c r="D15" s="152"/>
      <c r="E15" s="97"/>
      <c r="F15" s="97"/>
      <c r="G15" s="97"/>
      <c r="H15" s="97"/>
      <c r="I15" s="97"/>
      <c r="J15" s="97"/>
      <c r="K15" s="97"/>
      <c r="L15" s="97"/>
      <c r="M15" s="97"/>
      <c r="N15" s="149"/>
      <c r="O15" s="147"/>
      <c r="P15" s="99"/>
      <c r="Q15" s="150"/>
      <c r="R15" s="151"/>
    </row>
    <row r="16" spans="2:22" x14ac:dyDescent="0.25">
      <c r="B16" s="155" t="s">
        <v>8</v>
      </c>
      <c r="C16" s="156"/>
      <c r="D16" s="152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147"/>
      <c r="P16" s="99"/>
      <c r="Q16" s="102">
        <f>P16</f>
        <v>0</v>
      </c>
      <c r="R16" s="103">
        <f>P16</f>
        <v>0</v>
      </c>
    </row>
    <row r="17" spans="2:21" ht="15.75" thickBot="1" x14ac:dyDescent="0.3">
      <c r="B17" s="220" t="s">
        <v>9</v>
      </c>
      <c r="C17" s="221"/>
      <c r="D17" s="153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148"/>
      <c r="P17" s="100"/>
      <c r="Q17" s="104">
        <v>93</v>
      </c>
      <c r="R17" s="105">
        <v>94</v>
      </c>
    </row>
    <row r="18" spans="2:21" ht="6.6" customHeight="1" x14ac:dyDescent="0.25"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S18" s="4"/>
      <c r="T18" s="4"/>
      <c r="U18" s="4"/>
    </row>
    <row r="19" spans="2:21" x14ac:dyDescent="0.25">
      <c r="B19" s="262" t="s">
        <v>22</v>
      </c>
      <c r="C19" s="262"/>
      <c r="D19" s="262"/>
      <c r="E19" s="262"/>
      <c r="F19" s="262"/>
      <c r="G19" s="11"/>
      <c r="H19" s="11"/>
      <c r="I19" s="11"/>
      <c r="J19" s="11"/>
      <c r="K19" s="11"/>
      <c r="L19" s="11"/>
      <c r="M19" s="11"/>
      <c r="N19" s="92" t="s">
        <v>36</v>
      </c>
      <c r="O19" s="92"/>
      <c r="P19" s="11"/>
      <c r="Q19" s="22"/>
      <c r="R19" s="2"/>
      <c r="S19" s="2"/>
      <c r="T19" s="2"/>
      <c r="U19" s="2"/>
    </row>
    <row r="20" spans="2:21" x14ac:dyDescent="0.25">
      <c r="B20" s="224" t="s">
        <v>42</v>
      </c>
      <c r="C20" s="225"/>
      <c r="D20" s="115" t="s">
        <v>34</v>
      </c>
      <c r="E20" s="115" t="s">
        <v>43</v>
      </c>
      <c r="F20" s="115" t="s">
        <v>44</v>
      </c>
      <c r="G20" s="115" t="s">
        <v>45</v>
      </c>
      <c r="H20" s="115" t="s">
        <v>46</v>
      </c>
      <c r="I20" s="115" t="s">
        <v>47</v>
      </c>
      <c r="J20" s="115" t="s">
        <v>48</v>
      </c>
      <c r="K20" s="115" t="s">
        <v>49</v>
      </c>
      <c r="L20" s="115" t="s">
        <v>50</v>
      </c>
      <c r="M20" s="115" t="s">
        <v>51</v>
      </c>
      <c r="N20" s="24" t="s">
        <v>52</v>
      </c>
      <c r="O20" s="120" t="s">
        <v>38</v>
      </c>
      <c r="P20" s="24" t="s">
        <v>0</v>
      </c>
      <c r="Q20" s="23"/>
    </row>
    <row r="21" spans="2:21" x14ac:dyDescent="0.25">
      <c r="B21" s="226"/>
      <c r="C21" s="227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121"/>
      <c r="P21" s="60"/>
      <c r="Q21" s="23"/>
    </row>
    <row r="22" spans="2:21" x14ac:dyDescent="0.25">
      <c r="B22" s="216"/>
      <c r="C22" s="217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122"/>
      <c r="P22" s="91"/>
      <c r="Q22" s="23"/>
    </row>
    <row r="23" spans="2:21" x14ac:dyDescent="0.25">
      <c r="B23" s="216"/>
      <c r="C23" s="217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122"/>
      <c r="P23" s="91"/>
      <c r="Q23" s="23"/>
    </row>
    <row r="24" spans="2:21" x14ac:dyDescent="0.25">
      <c r="B24" s="216"/>
      <c r="C24" s="217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122"/>
      <c r="P24" s="91"/>
      <c r="Q24" s="23"/>
    </row>
    <row r="25" spans="2:21" x14ac:dyDescent="0.25">
      <c r="B25" s="216"/>
      <c r="C25" s="217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122"/>
      <c r="P25" s="91"/>
      <c r="Q25" s="23"/>
    </row>
    <row r="26" spans="2:21" x14ac:dyDescent="0.25">
      <c r="B26" s="216"/>
      <c r="C26" s="217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122"/>
      <c r="P26" s="91"/>
      <c r="Q26" s="23"/>
    </row>
    <row r="27" spans="2:21" x14ac:dyDescent="0.25">
      <c r="B27" s="222"/>
      <c r="C27" s="22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122"/>
      <c r="P27" s="91"/>
      <c r="Q27" s="23"/>
    </row>
    <row r="28" spans="2:21" x14ac:dyDescent="0.25">
      <c r="B28" s="216"/>
      <c r="C28" s="217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122"/>
      <c r="P28" s="91"/>
      <c r="Q28" s="23"/>
    </row>
    <row r="29" spans="2:21" x14ac:dyDescent="0.25">
      <c r="B29" s="216"/>
      <c r="C29" s="217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122"/>
      <c r="P29" s="91"/>
      <c r="Q29" s="23"/>
    </row>
    <row r="30" spans="2:21" x14ac:dyDescent="0.25">
      <c r="B30" s="216"/>
      <c r="C30" s="217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122"/>
      <c r="P30" s="91"/>
      <c r="Q30" s="23"/>
    </row>
    <row r="31" spans="2:21" x14ac:dyDescent="0.25">
      <c r="B31" s="216"/>
      <c r="C31" s="217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122"/>
      <c r="P31" s="91"/>
      <c r="Q31" s="23"/>
    </row>
    <row r="32" spans="2:21" x14ac:dyDescent="0.25">
      <c r="B32" s="216"/>
      <c r="C32" s="217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122"/>
      <c r="P32" s="91"/>
      <c r="Q32" s="23"/>
    </row>
    <row r="33" spans="2:21" x14ac:dyDescent="0.25">
      <c r="B33" s="216"/>
      <c r="C33" s="217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122"/>
      <c r="P33" s="91"/>
      <c r="Q33" s="23"/>
    </row>
    <row r="34" spans="2:21" x14ac:dyDescent="0.25">
      <c r="B34" s="216"/>
      <c r="C34" s="217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122"/>
      <c r="P34" s="91"/>
      <c r="Q34" s="23"/>
    </row>
    <row r="35" spans="2:21" x14ac:dyDescent="0.25">
      <c r="B35" s="216"/>
      <c r="C35" s="217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122"/>
      <c r="P35" s="91"/>
      <c r="Q35" s="23"/>
    </row>
    <row r="36" spans="2:21" x14ac:dyDescent="0.25">
      <c r="B36" s="216"/>
      <c r="C36" s="217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122"/>
      <c r="P36" s="91"/>
      <c r="Q36" s="23"/>
    </row>
    <row r="37" spans="2:21" x14ac:dyDescent="0.25">
      <c r="B37" s="216"/>
      <c r="C37" s="217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122"/>
      <c r="P37" s="91"/>
      <c r="Q37" s="23"/>
    </row>
    <row r="38" spans="2:21" x14ac:dyDescent="0.25">
      <c r="B38" s="216"/>
      <c r="C38" s="217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122"/>
      <c r="P38" s="91"/>
      <c r="Q38" s="23"/>
    </row>
    <row r="39" spans="2:21" x14ac:dyDescent="0.25">
      <c r="B39" s="216"/>
      <c r="C39" s="217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122"/>
      <c r="P39" s="91"/>
      <c r="Q39" s="23"/>
    </row>
    <row r="40" spans="2:21" x14ac:dyDescent="0.25">
      <c r="B40" s="232"/>
      <c r="C40" s="233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123"/>
      <c r="P40" s="61"/>
      <c r="Q40" s="23"/>
    </row>
    <row r="41" spans="2:21" s="1" customFormat="1" ht="4.1500000000000004" customHeight="1" x14ac:dyDescent="0.25"/>
    <row r="42" spans="2:21" s="1" customFormat="1" ht="28.9" customHeight="1" x14ac:dyDescent="0.25">
      <c r="B42" s="234" t="s">
        <v>21</v>
      </c>
      <c r="C42" s="197" t="s">
        <v>66</v>
      </c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8"/>
    </row>
    <row r="43" spans="2:21" s="1" customFormat="1" ht="28.9" customHeight="1" x14ac:dyDescent="0.25">
      <c r="B43" s="235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200"/>
    </row>
    <row r="44" spans="2:21" ht="10.15" customHeight="1" x14ac:dyDescent="0.25"/>
    <row r="45" spans="2:21" ht="21" x14ac:dyDescent="0.35">
      <c r="B45" s="211" t="str">
        <f>"Field Calculated Lot " &amp;D4&amp;" Quality Level Summary"</f>
        <v>Field Calculated Lot  Quality Level Summary</v>
      </c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17"/>
    </row>
    <row r="46" spans="2:21" ht="15.75" thickBot="1" x14ac:dyDescent="0.3">
      <c r="B46" s="43" t="s">
        <v>59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260" t="s">
        <v>35</v>
      </c>
      <c r="R46" s="261"/>
    </row>
    <row r="47" spans="2:21" x14ac:dyDescent="0.25">
      <c r="B47" s="53"/>
      <c r="C47" s="49" t="s">
        <v>2</v>
      </c>
      <c r="D47" s="115" t="s">
        <v>34</v>
      </c>
      <c r="E47" s="115" t="s">
        <v>43</v>
      </c>
      <c r="F47" s="115" t="s">
        <v>44</v>
      </c>
      <c r="G47" s="115" t="s">
        <v>45</v>
      </c>
      <c r="H47" s="115" t="s">
        <v>46</v>
      </c>
      <c r="I47" s="115" t="s">
        <v>47</v>
      </c>
      <c r="J47" s="115" t="s">
        <v>48</v>
      </c>
      <c r="K47" s="115" t="s">
        <v>49</v>
      </c>
      <c r="L47" s="115" t="s">
        <v>50</v>
      </c>
      <c r="M47" s="115" t="s">
        <v>51</v>
      </c>
      <c r="N47" s="24" t="s">
        <v>52</v>
      </c>
      <c r="O47" s="125"/>
      <c r="P47" s="68" t="s">
        <v>0</v>
      </c>
      <c r="Q47" s="70" t="s">
        <v>29</v>
      </c>
      <c r="R47" s="71" t="s">
        <v>30</v>
      </c>
      <c r="U47" s="18"/>
    </row>
    <row r="48" spans="2:21" x14ac:dyDescent="0.25">
      <c r="B48" s="54"/>
      <c r="C48" s="32" t="s">
        <v>10</v>
      </c>
      <c r="D48" s="30">
        <f>COUNT(D21:D40)</f>
        <v>0</v>
      </c>
      <c r="E48" s="30">
        <f t="shared" ref="E48:N48" si="0">COUNT(E21:E40)</f>
        <v>0</v>
      </c>
      <c r="F48" s="30">
        <f t="shared" si="0"/>
        <v>0</v>
      </c>
      <c r="G48" s="30">
        <f t="shared" si="0"/>
        <v>0</v>
      </c>
      <c r="H48" s="30">
        <f t="shared" si="0"/>
        <v>0</v>
      </c>
      <c r="I48" s="30">
        <f t="shared" si="0"/>
        <v>0</v>
      </c>
      <c r="J48" s="30">
        <f t="shared" si="0"/>
        <v>0</v>
      </c>
      <c r="K48" s="30">
        <f t="shared" si="0"/>
        <v>0</v>
      </c>
      <c r="L48" s="30">
        <f t="shared" si="0"/>
        <v>0</v>
      </c>
      <c r="M48" s="30">
        <f t="shared" si="0"/>
        <v>0</v>
      </c>
      <c r="N48" s="30">
        <f t="shared" si="0"/>
        <v>0</v>
      </c>
      <c r="O48" s="126"/>
      <c r="P48" s="110">
        <f t="shared" ref="P48" si="1">COUNT(P21:P40)</f>
        <v>0</v>
      </c>
      <c r="Q48" s="72">
        <f>COUNT(P21:P40)</f>
        <v>0</v>
      </c>
      <c r="R48" s="73">
        <f>COUNT(P21:P40)</f>
        <v>0</v>
      </c>
    </row>
    <row r="49" spans="2:21" x14ac:dyDescent="0.25">
      <c r="B49" s="55"/>
      <c r="C49" s="31" t="s">
        <v>11</v>
      </c>
      <c r="D49" s="25" t="str">
        <f>IF(D48&lt;3,"",AVERAGE(D21:D40))</f>
        <v/>
      </c>
      <c r="E49" s="25" t="str">
        <f t="shared" ref="E49:N49" si="2">IF(E48&lt;3,"",AVERAGE(E21:E40))</f>
        <v/>
      </c>
      <c r="F49" s="25" t="str">
        <f t="shared" si="2"/>
        <v/>
      </c>
      <c r="G49" s="25" t="str">
        <f t="shared" si="2"/>
        <v/>
      </c>
      <c r="H49" s="25" t="str">
        <f t="shared" si="2"/>
        <v/>
      </c>
      <c r="I49" s="25" t="str">
        <f t="shared" si="2"/>
        <v/>
      </c>
      <c r="J49" s="25" t="str">
        <f t="shared" si="2"/>
        <v/>
      </c>
      <c r="K49" s="25" t="str">
        <f t="shared" si="2"/>
        <v/>
      </c>
      <c r="L49" s="25" t="str">
        <f t="shared" si="2"/>
        <v/>
      </c>
      <c r="M49" s="25" t="str">
        <f t="shared" si="2"/>
        <v/>
      </c>
      <c r="N49" s="25" t="str">
        <f t="shared" si="2"/>
        <v/>
      </c>
      <c r="O49" s="127"/>
      <c r="P49" s="111" t="str">
        <f>IF(P48&lt;3,"",AVERAGE(P21:P40))</f>
        <v/>
      </c>
      <c r="Q49" s="74" t="str">
        <f>IF(Q48&lt;3,"",AVERAGE(P21:P40))</f>
        <v/>
      </c>
      <c r="R49" s="75" t="str">
        <f>IF(R48&lt;3,"",AVERAGE(P21:P40))</f>
        <v/>
      </c>
    </row>
    <row r="50" spans="2:21" x14ac:dyDescent="0.25">
      <c r="B50" s="56"/>
      <c r="C50" s="35" t="s">
        <v>12</v>
      </c>
      <c r="D50" s="36" t="str">
        <f>IF(D49="","",IF(_xlfn.STDEV.S(D21:D40)&lt;0.0001,0.0001,_xlfn.STDEV.S(D21:D40)))</f>
        <v/>
      </c>
      <c r="E50" s="36" t="str">
        <f t="shared" ref="E50:N50" si="3">IF(E49="","",IF(_xlfn.STDEV.S(E21:E40)&lt;0.0001,0.0001,_xlfn.STDEV.S(E21:E40)))</f>
        <v/>
      </c>
      <c r="F50" s="36" t="str">
        <f t="shared" si="3"/>
        <v/>
      </c>
      <c r="G50" s="36" t="str">
        <f t="shared" si="3"/>
        <v/>
      </c>
      <c r="H50" s="36" t="str">
        <f t="shared" si="3"/>
        <v/>
      </c>
      <c r="I50" s="36" t="str">
        <f t="shared" si="3"/>
        <v/>
      </c>
      <c r="J50" s="36" t="str">
        <f t="shared" si="3"/>
        <v/>
      </c>
      <c r="K50" s="36" t="str">
        <f t="shared" si="3"/>
        <v/>
      </c>
      <c r="L50" s="36" t="str">
        <f t="shared" si="3"/>
        <v/>
      </c>
      <c r="M50" s="36" t="str">
        <f t="shared" si="3"/>
        <v/>
      </c>
      <c r="N50" s="36" t="str">
        <f t="shared" si="3"/>
        <v/>
      </c>
      <c r="O50" s="128"/>
      <c r="P50" s="112" t="str">
        <f>IF(P49="","",IF(_xlfn.STDEV.S(P21:P40)&lt;0.0001,0.0001,_xlfn.STDEV.S(P21:P40)))</f>
        <v/>
      </c>
      <c r="Q50" s="76" t="str">
        <f>IF(Q49="","",IF(_xlfn.STDEV.S(P21:P40)&lt;0.0001,0.0001,_xlfn.STDEV.S(P21:P40)))</f>
        <v/>
      </c>
      <c r="R50" s="77" t="str">
        <f>IF(R49="","",IF(_xlfn.STDEV.S(P21:P40)&lt;0.0001,0.0001,_xlfn.STDEV.S(P21:P40)))</f>
        <v/>
      </c>
      <c r="U50" s="5"/>
    </row>
    <row r="51" spans="2:21" ht="18" x14ac:dyDescent="0.35">
      <c r="B51" s="57"/>
      <c r="C51" s="33" t="s">
        <v>13</v>
      </c>
      <c r="D51" s="27" t="str">
        <f>IF(D49="","",IF(D16=100,5000,(D16-D49)/D50))</f>
        <v/>
      </c>
      <c r="E51" s="27" t="str">
        <f>IF(E49="","",IF(E16=100,5000,(E16-E49)/E50))</f>
        <v/>
      </c>
      <c r="F51" s="27" t="str">
        <f t="shared" ref="F51:N51" si="4">IF(F49="","",IF(F16=100,5000,(F16-F49)/F50))</f>
        <v/>
      </c>
      <c r="G51" s="27" t="str">
        <f t="shared" si="4"/>
        <v/>
      </c>
      <c r="H51" s="27" t="str">
        <f t="shared" si="4"/>
        <v/>
      </c>
      <c r="I51" s="27" t="str">
        <f t="shared" si="4"/>
        <v/>
      </c>
      <c r="J51" s="27" t="str">
        <f t="shared" si="4"/>
        <v/>
      </c>
      <c r="K51" s="27" t="str">
        <f t="shared" si="4"/>
        <v/>
      </c>
      <c r="L51" s="27" t="str">
        <f t="shared" si="4"/>
        <v/>
      </c>
      <c r="M51" s="27" t="str">
        <f t="shared" si="4"/>
        <v/>
      </c>
      <c r="N51" s="27" t="str">
        <f t="shared" si="4"/>
        <v/>
      </c>
      <c r="O51" s="129"/>
      <c r="P51" s="109" t="str">
        <f>IF(P49="","",IF(P16=100,5000,(P16-P49)/P50))</f>
        <v/>
      </c>
      <c r="Q51" s="78" t="str">
        <f>IF(Q49="","",IF(Q16=100,5000,(Q16-Q49)/Q50))</f>
        <v/>
      </c>
      <c r="R51" s="79" t="str">
        <f>IF(R49="","",IF(R16=100,5000,(R16-R49)/R50))</f>
        <v/>
      </c>
      <c r="U51" s="7"/>
    </row>
    <row r="52" spans="2:21" ht="18" x14ac:dyDescent="0.35">
      <c r="B52" s="56"/>
      <c r="C52" s="37" t="s">
        <v>14</v>
      </c>
      <c r="D52" s="38" t="str">
        <f>IF(D49="","",(D49-D17)/D50)</f>
        <v/>
      </c>
      <c r="E52" s="38" t="str">
        <f>IF(E49="","",IF(AND(MIN(E21:E40)=100,E17=100),5000,(E49-E17)/E50))</f>
        <v/>
      </c>
      <c r="F52" s="38" t="str">
        <f t="shared" ref="F52:G52" si="5">IF(F49="","",(F49-F17)/F50)</f>
        <v/>
      </c>
      <c r="G52" s="38" t="str">
        <f t="shared" si="5"/>
        <v/>
      </c>
      <c r="H52" s="38" t="str">
        <f t="shared" ref="H52:N52" si="6">IF(H49="","",(H49-H17)/H50)</f>
        <v/>
      </c>
      <c r="I52" s="38" t="str">
        <f t="shared" si="6"/>
        <v/>
      </c>
      <c r="J52" s="38" t="str">
        <f t="shared" si="6"/>
        <v/>
      </c>
      <c r="K52" s="38" t="str">
        <f t="shared" si="6"/>
        <v/>
      </c>
      <c r="L52" s="38" t="str">
        <f t="shared" si="6"/>
        <v/>
      </c>
      <c r="M52" s="38" t="str">
        <f t="shared" si="6"/>
        <v/>
      </c>
      <c r="N52" s="38" t="str">
        <f t="shared" si="6"/>
        <v/>
      </c>
      <c r="O52" s="129"/>
      <c r="P52" s="39" t="str">
        <f>IF(P49="","",(P49-P17)/P50)</f>
        <v/>
      </c>
      <c r="Q52" s="80" t="str">
        <f>IF(Q49="","",(Q49-Q17)/Q50)</f>
        <v/>
      </c>
      <c r="R52" s="81" t="str">
        <f>IF(R49="","",(R49-R17)/R50)</f>
        <v/>
      </c>
      <c r="U52" s="8"/>
    </row>
    <row r="53" spans="2:21" ht="18" x14ac:dyDescent="0.35">
      <c r="B53" s="57"/>
      <c r="C53" s="31" t="s">
        <v>18</v>
      </c>
      <c r="D53" s="26" t="str">
        <f>IF(D49="","",IF(MAX(0,0.5-(D51*SQRT(D48)/(2*(D48-1))))&gt;1,1,MAX(0,0.5-(D51*SQRT(D48)/(2*(D48-1))))))</f>
        <v/>
      </c>
      <c r="E53" s="26" t="str">
        <f t="shared" ref="E53:N53" si="7">IF(E49="","",IF(MAX(0,0.5-(E51*SQRT(E48)/(2*(E48-1))))&gt;1,1,MAX(0,0.5-(E51*SQRT(E48)/(2*(E48-1))))))</f>
        <v/>
      </c>
      <c r="F53" s="26" t="str">
        <f t="shared" si="7"/>
        <v/>
      </c>
      <c r="G53" s="26" t="str">
        <f t="shared" si="7"/>
        <v/>
      </c>
      <c r="H53" s="26" t="str">
        <f t="shared" si="7"/>
        <v/>
      </c>
      <c r="I53" s="26" t="str">
        <f t="shared" si="7"/>
        <v/>
      </c>
      <c r="J53" s="26" t="str">
        <f t="shared" si="7"/>
        <v/>
      </c>
      <c r="K53" s="26" t="str">
        <f t="shared" si="7"/>
        <v/>
      </c>
      <c r="L53" s="26" t="str">
        <f t="shared" si="7"/>
        <v/>
      </c>
      <c r="M53" s="26" t="str">
        <f t="shared" si="7"/>
        <v/>
      </c>
      <c r="N53" s="26" t="str">
        <f t="shared" si="7"/>
        <v/>
      </c>
      <c r="O53" s="130"/>
      <c r="P53" s="113" t="str">
        <f>IF(P49="","",IF(MAX(0,0.5-(P51*SQRT(P48)/(2*(P48-1))))&gt;1,1,MAX(0,0.5-(P51*SQRT(P48)/(2*(P48-1))))))</f>
        <v/>
      </c>
      <c r="Q53" s="82" t="str">
        <f>IF(Q49="","",IF(MAX(0,0.5-(Q51*SQRT(Q48)/(2*(Q48-1))))&gt;1,1,MAX(0,0.5-(Q51*SQRT(Q48)/(2*(Q48-1))))))</f>
        <v/>
      </c>
      <c r="R53" s="83" t="str">
        <f>IF(R49="","",IF(MAX(0,0.5-(R51*SQRT(R48)/(2*(R48-1))))&gt;1,1,MAX(0,0.5-(R51*SQRT(R48)/(2*(R48-1))))))</f>
        <v/>
      </c>
      <c r="U53" s="8"/>
    </row>
    <row r="54" spans="2:21" ht="18" x14ac:dyDescent="0.35">
      <c r="B54" s="57"/>
      <c r="C54" s="34" t="s">
        <v>15</v>
      </c>
      <c r="D54" s="27" t="str">
        <f>IF(D49="","",100-(BETADIST(D53,(D48/2)-1,(D48/2)-1))*100)</f>
        <v/>
      </c>
      <c r="E54" s="27" t="str">
        <f t="shared" ref="E54:N54" si="8">IF(E49="","",100-(BETADIST(E53,(E48/2)-1,(E48/2)-1))*100)</f>
        <v/>
      </c>
      <c r="F54" s="27" t="str">
        <f t="shared" si="8"/>
        <v/>
      </c>
      <c r="G54" s="27" t="str">
        <f t="shared" si="8"/>
        <v/>
      </c>
      <c r="H54" s="27" t="str">
        <f t="shared" si="8"/>
        <v/>
      </c>
      <c r="I54" s="27" t="str">
        <f t="shared" si="8"/>
        <v/>
      </c>
      <c r="J54" s="27" t="str">
        <f t="shared" si="8"/>
        <v/>
      </c>
      <c r="K54" s="27" t="str">
        <f t="shared" si="8"/>
        <v/>
      </c>
      <c r="L54" s="27" t="str">
        <f t="shared" si="8"/>
        <v/>
      </c>
      <c r="M54" s="27" t="str">
        <f t="shared" si="8"/>
        <v/>
      </c>
      <c r="N54" s="27" t="str">
        <f t="shared" si="8"/>
        <v/>
      </c>
      <c r="O54" s="129"/>
      <c r="P54" s="109" t="str">
        <f>IF(P49="","",100-(BETADIST(P53,(P48/2)-1,(P48/2)-1))*100)</f>
        <v/>
      </c>
      <c r="Q54" s="78" t="str">
        <f>IF(Q49="","",100-(BETADIST(Q53,(Q48/2)-1,(Q48/2)-1))*100)</f>
        <v/>
      </c>
      <c r="R54" s="84" t="str">
        <f>IF(R49="","",100-(BETADIST(R53,(R48/2)-1,(R48/2)-1))*100)</f>
        <v/>
      </c>
      <c r="U54" s="7"/>
    </row>
    <row r="55" spans="2:21" ht="18" x14ac:dyDescent="0.35">
      <c r="B55" s="56"/>
      <c r="C55" s="35" t="s">
        <v>19</v>
      </c>
      <c r="D55" s="40" t="str">
        <f>IF(D49="","",IF(MAX(0,0.5-(D52*SQRT(D48)/(2*(D48-1))))&gt;1,1,MAX(0,0.5-(D52*SQRT(D48)/(2*(D48-1))))))</f>
        <v/>
      </c>
      <c r="E55" s="40" t="str">
        <f t="shared" ref="E55:N55" si="9">IF(E49="","",IF(MAX(0,0.5-(E52*SQRT(E48)/(2*(E48-1))))&gt;1,1,MAX(0,0.5-(E52*SQRT(E48)/(2*(E48-1))))))</f>
        <v/>
      </c>
      <c r="F55" s="40" t="str">
        <f t="shared" si="9"/>
        <v/>
      </c>
      <c r="G55" s="40" t="str">
        <f t="shared" si="9"/>
        <v/>
      </c>
      <c r="H55" s="40" t="str">
        <f t="shared" si="9"/>
        <v/>
      </c>
      <c r="I55" s="40" t="str">
        <f t="shared" si="9"/>
        <v/>
      </c>
      <c r="J55" s="40" t="str">
        <f t="shared" si="9"/>
        <v/>
      </c>
      <c r="K55" s="40" t="str">
        <f t="shared" si="9"/>
        <v/>
      </c>
      <c r="L55" s="40" t="str">
        <f t="shared" si="9"/>
        <v/>
      </c>
      <c r="M55" s="40" t="str">
        <f t="shared" si="9"/>
        <v/>
      </c>
      <c r="N55" s="40" t="str">
        <f t="shared" si="9"/>
        <v/>
      </c>
      <c r="O55" s="131"/>
      <c r="P55" s="114" t="str">
        <f>IF(P49="","",IF(MAX(0,0.5-(P52*SQRT(P48)/(2*(P48-1))))&gt;1,1,MAX(0,0.5-(P52*SQRT(P48)/(2*(P48-1))))))</f>
        <v/>
      </c>
      <c r="Q55" s="85" t="str">
        <f>IF(Q49="","",IF(MAX(0,0.5-(Q52*SQRT(Q48)/(2*(Q48-1))))&gt;1,1,MAX(0,0.5-(Q52*SQRT(Q48)/(2*(Q48-1))))))</f>
        <v/>
      </c>
      <c r="R55" s="86" t="str">
        <f>IF(R49="","",IF(MAX(0,0.5-(R52*SQRT(R48)/(2*(R48-1))))&gt;1,1,MAX(0,0.5-(R52*SQRT(R48)/(2*(R48-1))))))</f>
        <v/>
      </c>
      <c r="U55" s="9"/>
    </row>
    <row r="56" spans="2:21" ht="18" x14ac:dyDescent="0.35">
      <c r="B56" s="58"/>
      <c r="C56" s="41" t="s">
        <v>16</v>
      </c>
      <c r="D56" s="42" t="str">
        <f>IF(D49="","",100-(BETADIST(D55,(D48/2)-1,(D48/2)-1))*100)</f>
        <v/>
      </c>
      <c r="E56" s="42" t="str">
        <f t="shared" ref="E56:N56" si="10">IF(E49="","",100-(BETADIST(E55,(E48/2)-1,(E48/2)-1))*100)</f>
        <v/>
      </c>
      <c r="F56" s="42" t="str">
        <f t="shared" si="10"/>
        <v/>
      </c>
      <c r="G56" s="42" t="str">
        <f t="shared" si="10"/>
        <v/>
      </c>
      <c r="H56" s="42" t="str">
        <f t="shared" si="10"/>
        <v/>
      </c>
      <c r="I56" s="42" t="str">
        <f t="shared" si="10"/>
        <v/>
      </c>
      <c r="J56" s="42" t="str">
        <f t="shared" si="10"/>
        <v/>
      </c>
      <c r="K56" s="42" t="str">
        <f t="shared" si="10"/>
        <v/>
      </c>
      <c r="L56" s="42" t="str">
        <f t="shared" si="10"/>
        <v/>
      </c>
      <c r="M56" s="42" t="str">
        <f t="shared" si="10"/>
        <v/>
      </c>
      <c r="N56" s="42" t="str">
        <f t="shared" si="10"/>
        <v/>
      </c>
      <c r="O56" s="132"/>
      <c r="P56" s="124" t="str">
        <f>IF(P49="","",100-(BETADIST(P55,(P48/2)-1,(P48/2)-1))*100)</f>
        <v/>
      </c>
      <c r="Q56" s="87" t="str">
        <f>IF(Q49="","",100-(BETADIST(Q55,(Q48/2)-1,(Q48/2)-1))*100)</f>
        <v/>
      </c>
      <c r="R56" s="88" t="str">
        <f>IF(R49="","",100-(BETADIST(R55,(R48/2)-1,(R48/2)-1))*100)</f>
        <v/>
      </c>
      <c r="U56" s="10"/>
    </row>
    <row r="57" spans="2:21" ht="15.75" thickBot="1" x14ac:dyDescent="0.3">
      <c r="B57" s="59"/>
      <c r="C57" s="65" t="s">
        <v>17</v>
      </c>
      <c r="D57" s="28" t="str">
        <f>IF(D49="","",D54+D56-100)</f>
        <v/>
      </c>
      <c r="E57" s="28" t="str">
        <f t="shared" ref="E57:N57" si="11">IF(E49="","",E54+E56-100)</f>
        <v/>
      </c>
      <c r="F57" s="28" t="str">
        <f t="shared" si="11"/>
        <v/>
      </c>
      <c r="G57" s="28" t="str">
        <f t="shared" si="11"/>
        <v/>
      </c>
      <c r="H57" s="28" t="str">
        <f t="shared" si="11"/>
        <v/>
      </c>
      <c r="I57" s="28" t="str">
        <f t="shared" si="11"/>
        <v/>
      </c>
      <c r="J57" s="28" t="str">
        <f t="shared" si="11"/>
        <v/>
      </c>
      <c r="K57" s="28" t="str">
        <f t="shared" si="11"/>
        <v/>
      </c>
      <c r="L57" s="28" t="str">
        <f t="shared" si="11"/>
        <v/>
      </c>
      <c r="M57" s="28" t="str">
        <f t="shared" si="11"/>
        <v/>
      </c>
      <c r="N57" s="28" t="str">
        <f t="shared" si="11"/>
        <v/>
      </c>
      <c r="O57" s="133"/>
      <c r="P57" s="29" t="str">
        <f>IF(P49="","",P54+P56-100)</f>
        <v/>
      </c>
      <c r="Q57" s="89" t="str">
        <f>IF(Q49="","",Q54+Q56-100)</f>
        <v/>
      </c>
      <c r="R57" s="90" t="str">
        <f>IF(R49="","",R54+R56-100)</f>
        <v/>
      </c>
      <c r="U57" s="12"/>
    </row>
    <row r="58" spans="2:21" ht="3.6" customHeight="1" x14ac:dyDescent="0.25">
      <c r="C58" s="6"/>
      <c r="P58" s="17"/>
      <c r="Q58" s="17"/>
      <c r="R58" s="17"/>
    </row>
    <row r="59" spans="2:21" x14ac:dyDescent="0.25">
      <c r="B59" s="11" t="s">
        <v>60</v>
      </c>
      <c r="R59"/>
      <c r="S59"/>
      <c r="T59" s="2"/>
      <c r="U59"/>
    </row>
    <row r="60" spans="2:21" x14ac:dyDescent="0.25">
      <c r="B60" s="52" t="s">
        <v>2</v>
      </c>
      <c r="C60" s="48"/>
      <c r="D60" s="230" t="s">
        <v>1</v>
      </c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1"/>
      <c r="R60"/>
      <c r="S60"/>
      <c r="T60" s="2"/>
      <c r="U60"/>
    </row>
    <row r="61" spans="2:21" x14ac:dyDescent="0.25">
      <c r="B61" s="181" t="s">
        <v>34</v>
      </c>
      <c r="C61" s="182"/>
      <c r="D61" s="214" t="str">
        <f>IF(D57="","",D57)</f>
        <v/>
      </c>
      <c r="E61" s="214"/>
      <c r="F61" s="214"/>
      <c r="G61" s="214"/>
      <c r="H61" s="214"/>
      <c r="I61" s="214"/>
      <c r="J61" s="214"/>
      <c r="K61" s="214"/>
      <c r="L61" s="214"/>
      <c r="M61" s="214"/>
      <c r="N61" s="214"/>
      <c r="O61" s="214"/>
      <c r="P61" s="215"/>
      <c r="Q61" s="15"/>
      <c r="R61"/>
      <c r="S61"/>
      <c r="T61" s="2"/>
      <c r="U61"/>
    </row>
    <row r="62" spans="2:21" x14ac:dyDescent="0.25">
      <c r="B62" s="212" t="s">
        <v>43</v>
      </c>
      <c r="C62" s="213"/>
      <c r="D62" s="186" t="str">
        <f>IF(E57="","",E57)</f>
        <v/>
      </c>
      <c r="E62" s="186"/>
      <c r="F62" s="186"/>
      <c r="G62" s="186"/>
      <c r="H62" s="186"/>
      <c r="I62" s="186"/>
      <c r="J62" s="186"/>
      <c r="K62" s="186"/>
      <c r="L62" s="186"/>
      <c r="M62" s="186"/>
      <c r="N62" s="186"/>
      <c r="O62" s="186"/>
      <c r="P62" s="187"/>
      <c r="R62"/>
      <c r="S62"/>
      <c r="T62" s="2"/>
      <c r="U62"/>
    </row>
    <row r="63" spans="2:21" x14ac:dyDescent="0.25">
      <c r="B63" s="212" t="s">
        <v>44</v>
      </c>
      <c r="C63" s="213"/>
      <c r="D63" s="186" t="str">
        <f>IF(F57="","",F57)</f>
        <v/>
      </c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7"/>
      <c r="R63"/>
      <c r="S63"/>
      <c r="T63" s="2"/>
      <c r="U63"/>
    </row>
    <row r="64" spans="2:21" x14ac:dyDescent="0.25">
      <c r="B64" s="212" t="s">
        <v>45</v>
      </c>
      <c r="C64" s="213"/>
      <c r="D64" s="186" t="str">
        <f>IF(G57="","",G57)</f>
        <v/>
      </c>
      <c r="E64" s="186"/>
      <c r="F64" s="186"/>
      <c r="G64" s="186"/>
      <c r="H64" s="186"/>
      <c r="I64" s="186"/>
      <c r="J64" s="186"/>
      <c r="K64" s="186"/>
      <c r="L64" s="186"/>
      <c r="M64" s="186"/>
      <c r="N64" s="186"/>
      <c r="O64" s="186"/>
      <c r="P64" s="187"/>
      <c r="R64"/>
      <c r="S64"/>
      <c r="T64" s="2"/>
      <c r="U64"/>
    </row>
    <row r="65" spans="2:21" x14ac:dyDescent="0.25">
      <c r="B65" s="212" t="s">
        <v>46</v>
      </c>
      <c r="C65" s="213"/>
      <c r="D65" s="186" t="str">
        <f>IF(H57="","",H57)</f>
        <v/>
      </c>
      <c r="E65" s="186"/>
      <c r="F65" s="186"/>
      <c r="G65" s="186"/>
      <c r="H65" s="186"/>
      <c r="I65" s="186"/>
      <c r="J65" s="186"/>
      <c r="K65" s="186"/>
      <c r="L65" s="186"/>
      <c r="M65" s="186"/>
      <c r="N65" s="186"/>
      <c r="O65" s="186"/>
      <c r="P65" s="187"/>
      <c r="R65"/>
      <c r="S65"/>
      <c r="T65" s="2"/>
      <c r="U65"/>
    </row>
    <row r="66" spans="2:21" x14ac:dyDescent="0.25">
      <c r="B66" s="212" t="s">
        <v>47</v>
      </c>
      <c r="C66" s="213"/>
      <c r="D66" s="186" t="str">
        <f>IF(I57="","",I57)</f>
        <v/>
      </c>
      <c r="E66" s="186"/>
      <c r="F66" s="186"/>
      <c r="G66" s="186"/>
      <c r="H66" s="186"/>
      <c r="I66" s="186"/>
      <c r="J66" s="186"/>
      <c r="K66" s="186"/>
      <c r="L66" s="186"/>
      <c r="M66" s="186"/>
      <c r="N66" s="186"/>
      <c r="O66" s="186"/>
      <c r="P66" s="187"/>
      <c r="R66"/>
      <c r="S66"/>
      <c r="T66" s="2"/>
      <c r="U66"/>
    </row>
    <row r="67" spans="2:21" x14ac:dyDescent="0.25">
      <c r="B67" s="212" t="s">
        <v>48</v>
      </c>
      <c r="C67" s="213"/>
      <c r="D67" s="186" t="str">
        <f>IF(J57="","",J57)</f>
        <v/>
      </c>
      <c r="E67" s="186"/>
      <c r="F67" s="186"/>
      <c r="G67" s="186"/>
      <c r="H67" s="186"/>
      <c r="I67" s="186"/>
      <c r="J67" s="186"/>
      <c r="K67" s="186"/>
      <c r="L67" s="186"/>
      <c r="M67" s="186"/>
      <c r="N67" s="186"/>
      <c r="O67" s="186"/>
      <c r="P67" s="187"/>
      <c r="R67"/>
      <c r="S67"/>
      <c r="T67" s="2"/>
      <c r="U67"/>
    </row>
    <row r="68" spans="2:21" x14ac:dyDescent="0.25">
      <c r="B68" s="212" t="s">
        <v>49</v>
      </c>
      <c r="C68" s="213"/>
      <c r="D68" s="186" t="str">
        <f>IF(K57="","",K57)</f>
        <v/>
      </c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7"/>
      <c r="R68"/>
      <c r="S68"/>
      <c r="T68" s="2"/>
      <c r="U68"/>
    </row>
    <row r="69" spans="2:21" x14ac:dyDescent="0.25">
      <c r="B69" s="212" t="s">
        <v>50</v>
      </c>
      <c r="C69" s="213"/>
      <c r="D69" s="186" t="str">
        <f>IF(L57="","",L57)</f>
        <v/>
      </c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7"/>
      <c r="R69"/>
      <c r="S69"/>
      <c r="T69" s="2"/>
      <c r="U69"/>
    </row>
    <row r="70" spans="2:21" x14ac:dyDescent="0.25">
      <c r="B70" s="212" t="s">
        <v>51</v>
      </c>
      <c r="C70" s="213"/>
      <c r="D70" s="186" t="str">
        <f>IF(M57="","",M57)</f>
        <v/>
      </c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7"/>
      <c r="R70"/>
      <c r="S70"/>
      <c r="T70"/>
      <c r="U70"/>
    </row>
    <row r="71" spans="2:21" x14ac:dyDescent="0.25">
      <c r="B71" s="212" t="s">
        <v>52</v>
      </c>
      <c r="C71" s="213"/>
      <c r="D71" s="186" t="str">
        <f>IF(N57="","",N57)</f>
        <v/>
      </c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7"/>
      <c r="R71"/>
      <c r="S71"/>
      <c r="T71"/>
      <c r="U71"/>
    </row>
    <row r="72" spans="2:21" x14ac:dyDescent="0.25">
      <c r="B72" s="218" t="s">
        <v>0</v>
      </c>
      <c r="C72" s="219"/>
      <c r="D72" s="184" t="str">
        <f>IF(P57="","",P57)</f>
        <v/>
      </c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5"/>
      <c r="R72"/>
      <c r="S72"/>
      <c r="T72"/>
      <c r="U72"/>
    </row>
    <row r="73" spans="2:21" ht="14.45" customHeight="1" x14ac:dyDescent="0.25">
      <c r="B73" s="134" t="s">
        <v>37</v>
      </c>
      <c r="C73" s="20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183"/>
      <c r="P73" s="183"/>
      <c r="R73"/>
      <c r="S73"/>
      <c r="T73"/>
      <c r="U73"/>
    </row>
    <row r="74" spans="2:21" x14ac:dyDescent="0.25">
      <c r="B74" s="11" t="s">
        <v>61</v>
      </c>
      <c r="D74" s="16"/>
      <c r="E74" s="13"/>
      <c r="F74" s="140"/>
      <c r="G74" s="13"/>
      <c r="H74" s="13"/>
      <c r="I74" s="13"/>
      <c r="J74" s="13"/>
      <c r="K74" s="13"/>
      <c r="L74" s="13"/>
      <c r="M74" s="13"/>
      <c r="N74" s="13"/>
      <c r="O74" s="13"/>
      <c r="R74"/>
      <c r="S74"/>
      <c r="T74"/>
      <c r="U74"/>
    </row>
    <row r="75" spans="2:21" x14ac:dyDescent="0.25">
      <c r="B75" s="52" t="s">
        <v>2</v>
      </c>
      <c r="C75" s="44"/>
      <c r="D75" s="45" t="s">
        <v>1</v>
      </c>
      <c r="E75" s="46"/>
      <c r="F75" s="46"/>
      <c r="G75" s="46"/>
      <c r="H75" s="46"/>
      <c r="I75" s="46"/>
      <c r="J75" s="46"/>
      <c r="K75" s="46"/>
      <c r="L75" s="139" t="s">
        <v>3</v>
      </c>
      <c r="M75" s="46"/>
      <c r="N75" s="46"/>
      <c r="O75" s="46"/>
      <c r="P75" s="47"/>
      <c r="R75"/>
      <c r="S75"/>
      <c r="T75"/>
      <c r="U75"/>
    </row>
    <row r="76" spans="2:21" x14ac:dyDescent="0.25">
      <c r="B76" s="206" t="s">
        <v>34</v>
      </c>
      <c r="C76" s="207"/>
      <c r="D76" s="242" t="str">
        <f>D57</f>
        <v/>
      </c>
      <c r="E76" s="243"/>
      <c r="F76" s="243"/>
      <c r="G76" s="244"/>
      <c r="H76" s="117"/>
      <c r="I76" s="117"/>
      <c r="J76" s="117"/>
      <c r="K76" s="117"/>
      <c r="L76" s="242" t="str">
        <f>IF(D76="","No Tests Recorded",IF(D76&gt;60,"Acceptable",IF(D76&gt;40,"Stop Production, Action needed","Reject Level")))</f>
        <v>No Tests Recorded</v>
      </c>
      <c r="M76" s="243"/>
      <c r="N76" s="243"/>
      <c r="O76" s="243"/>
      <c r="P76" s="263"/>
      <c r="R76"/>
      <c r="S76"/>
      <c r="T76"/>
      <c r="U76"/>
    </row>
    <row r="77" spans="2:21" ht="18" x14ac:dyDescent="0.35">
      <c r="B77" s="228" t="s">
        <v>53</v>
      </c>
      <c r="C77" s="229"/>
      <c r="D77" s="239" t="str">
        <f>IF(SUM(E57:N57)=0,"",MIN(E57:N57))</f>
        <v/>
      </c>
      <c r="E77" s="240"/>
      <c r="F77" s="240"/>
      <c r="G77" s="246"/>
      <c r="H77" s="116"/>
      <c r="I77" s="116"/>
      <c r="J77" s="116"/>
      <c r="K77" s="116"/>
      <c r="L77" s="239" t="str">
        <f>IF(D77="","No Tests Recorded",IF(D77&gt;60,"Acceptable",IF(D77&gt;40,"Stop Production, Action needed","Reject Level")))</f>
        <v>No Tests Recorded</v>
      </c>
      <c r="M77" s="240"/>
      <c r="N77" s="240"/>
      <c r="O77" s="240"/>
      <c r="P77" s="241"/>
      <c r="R77"/>
      <c r="S77"/>
      <c r="T77"/>
      <c r="U77"/>
    </row>
    <row r="78" spans="2:21" x14ac:dyDescent="0.25">
      <c r="B78" s="204" t="s">
        <v>0</v>
      </c>
      <c r="C78" s="205"/>
      <c r="D78" s="236" t="str">
        <f>P57</f>
        <v/>
      </c>
      <c r="E78" s="237"/>
      <c r="F78" s="237"/>
      <c r="G78" s="245"/>
      <c r="H78" s="118"/>
      <c r="I78" s="118"/>
      <c r="J78" s="118"/>
      <c r="K78" s="118"/>
      <c r="L78" s="236" t="str">
        <f>IF(D72="","No Tests Recorded",IF(D72&gt;60,"Acceptable",IF(D72&gt;40,"Stop Production, Action needed","Reject Level")))</f>
        <v>No Tests Recorded</v>
      </c>
      <c r="M78" s="237"/>
      <c r="N78" s="237"/>
      <c r="O78" s="237"/>
      <c r="P78" s="238"/>
      <c r="R78"/>
      <c r="S78"/>
      <c r="T78"/>
      <c r="U78"/>
    </row>
    <row r="79" spans="2:21" ht="3" customHeight="1" x14ac:dyDescent="0.25">
      <c r="C79" s="19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R79"/>
      <c r="S79"/>
      <c r="T79"/>
      <c r="U79"/>
    </row>
    <row r="80" spans="2:21" ht="6.6" customHeight="1" x14ac:dyDescent="0.25">
      <c r="B80" s="134"/>
      <c r="C80" s="20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R80"/>
      <c r="S80"/>
      <c r="T80"/>
      <c r="U80"/>
    </row>
    <row r="81" spans="2:23" ht="21" x14ac:dyDescent="0.35">
      <c r="B81" s="211" t="str">
        <f>"Field Calculated Lot " &amp;D4&amp;" Payment Summary"</f>
        <v>Field Calculated Lot  Payment Summary</v>
      </c>
      <c r="C81" s="211"/>
      <c r="D81" s="211"/>
      <c r="E81" s="211"/>
      <c r="F81" s="211"/>
      <c r="G81" s="211"/>
      <c r="H81" s="211"/>
      <c r="I81" s="211"/>
      <c r="J81" s="211"/>
      <c r="K81" s="211"/>
      <c r="L81" s="211"/>
      <c r="M81" s="211"/>
      <c r="N81" s="211"/>
      <c r="O81" s="211"/>
      <c r="P81" s="211"/>
      <c r="Q81" s="211"/>
      <c r="R81" s="17"/>
    </row>
    <row r="82" spans="2:23" x14ac:dyDescent="0.25">
      <c r="B82" s="21" t="s">
        <v>62</v>
      </c>
      <c r="R82"/>
      <c r="S82"/>
      <c r="T82"/>
      <c r="U82"/>
    </row>
    <row r="83" spans="2:23" x14ac:dyDescent="0.25">
      <c r="B83" s="52" t="s">
        <v>2</v>
      </c>
      <c r="C83" s="48"/>
      <c r="D83" s="52" t="s">
        <v>63</v>
      </c>
      <c r="E83" s="46"/>
      <c r="F83" s="45"/>
      <c r="G83" s="46"/>
      <c r="H83" s="46"/>
      <c r="I83" s="46"/>
      <c r="J83" s="46"/>
      <c r="K83" s="46"/>
      <c r="L83" s="139" t="s">
        <v>64</v>
      </c>
      <c r="M83" s="135"/>
      <c r="N83" s="135"/>
      <c r="O83" s="135"/>
      <c r="P83" s="136"/>
      <c r="R83"/>
      <c r="S83"/>
      <c r="T83"/>
      <c r="U83"/>
    </row>
    <row r="84" spans="2:23" ht="18" x14ac:dyDescent="0.35">
      <c r="B84" s="206" t="s">
        <v>55</v>
      </c>
      <c r="C84" s="207"/>
      <c r="D84" s="253" t="str">
        <f>IFERROR((55+0.5*D76)/100,"")</f>
        <v/>
      </c>
      <c r="E84" s="254"/>
      <c r="F84" s="254"/>
      <c r="G84" s="255"/>
      <c r="H84" s="137"/>
      <c r="I84" s="137"/>
      <c r="J84" s="137"/>
      <c r="K84" s="137"/>
      <c r="L84" s="247" t="str">
        <f>IF(COUNTIF(D$76:G$78,"&lt;40")&gt;0,"Reject Level Material",IF(COUNTIFS(D$76:G$77,"&gt;40",D$76:G$77,"&lt;60")&gt;1,(55+0.5*AVERAGE(SMALL(D$76:G$77,{1,2})))/100,D84))</f>
        <v/>
      </c>
      <c r="M84" s="248"/>
      <c r="N84" s="248"/>
      <c r="O84" s="248"/>
      <c r="P84" s="249"/>
      <c r="R84"/>
      <c r="S84"/>
      <c r="T84"/>
      <c r="U84"/>
    </row>
    <row r="85" spans="2:23" ht="18" x14ac:dyDescent="0.35">
      <c r="B85" s="228" t="s">
        <v>56</v>
      </c>
      <c r="C85" s="229"/>
      <c r="D85" s="256" t="str">
        <f>IFERROR((55+0.5*D77)/100,"")</f>
        <v/>
      </c>
      <c r="E85" s="257"/>
      <c r="F85" s="257"/>
      <c r="G85" s="258"/>
      <c r="H85" s="2"/>
      <c r="I85" s="2"/>
      <c r="J85" s="2"/>
      <c r="K85" s="2"/>
      <c r="L85" s="250" t="str">
        <f>IF(COUNTIF(D$76:G$78,"&lt;40")&gt;0,"Reject Level Material",IF(COUNTIFS(D$76:G$77,"&gt;40",D$76:G$77,"&lt;60")&gt;1,(55+0.5*AVERAGE(SMALL(D$76:G$77,{1,2})))/100,D85))</f>
        <v/>
      </c>
      <c r="M85" s="251"/>
      <c r="N85" s="251"/>
      <c r="O85" s="251"/>
      <c r="P85" s="252"/>
      <c r="R85"/>
      <c r="S85"/>
      <c r="T85"/>
      <c r="U85"/>
    </row>
    <row r="86" spans="2:23" ht="18" x14ac:dyDescent="0.35">
      <c r="B86" s="204" t="s">
        <v>20</v>
      </c>
      <c r="C86" s="205"/>
      <c r="D86" s="250" t="str">
        <f>IFERROR(((55+0.5*(P57-((P57-90)+ABS(P57-90))/2))/100)+((((P57-90)*0.002)+ABS((P57-90)*0.002))/2)+(((Q57-90)+ABS(Q57-90))/1000)+(((R57-90)+ABS(R57-90))/2000),"")</f>
        <v/>
      </c>
      <c r="E86" s="251"/>
      <c r="F86" s="251"/>
      <c r="G86" s="259"/>
      <c r="H86" s="138"/>
      <c r="I86" s="138"/>
      <c r="J86" s="138"/>
      <c r="K86" s="138"/>
      <c r="L86" s="250" t="str">
        <f>D86</f>
        <v/>
      </c>
      <c r="M86" s="251"/>
      <c r="N86" s="251"/>
      <c r="O86" s="251"/>
      <c r="P86" s="252"/>
      <c r="Q86" s="69"/>
      <c r="R86" s="96"/>
      <c r="S86" s="96"/>
      <c r="T86" s="96"/>
      <c r="U86" s="96"/>
      <c r="V86" s="96"/>
      <c r="W86" s="96"/>
    </row>
    <row r="87" spans="2:23" ht="4.9000000000000004" customHeight="1" x14ac:dyDescent="0.25">
      <c r="B87" s="20"/>
      <c r="C87" s="20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69"/>
      <c r="R87" s="96"/>
      <c r="S87" s="96"/>
      <c r="T87" s="96"/>
      <c r="U87" s="96"/>
      <c r="V87" s="96"/>
      <c r="W87" s="96"/>
    </row>
    <row r="88" spans="2:23" x14ac:dyDescent="0.25">
      <c r="B88" s="11" t="s">
        <v>65</v>
      </c>
      <c r="Q88"/>
      <c r="R88" s="96"/>
      <c r="S88" s="96"/>
      <c r="T88" s="96"/>
      <c r="U88" s="96"/>
      <c r="V88" s="96"/>
      <c r="W88" s="96"/>
    </row>
    <row r="89" spans="2:23" x14ac:dyDescent="0.25">
      <c r="B89" s="166" t="s">
        <v>23</v>
      </c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8"/>
      <c r="Q89"/>
      <c r="R89"/>
      <c r="S89"/>
      <c r="T89"/>
      <c r="U89"/>
    </row>
    <row r="90" spans="2:23" ht="18" x14ac:dyDescent="0.35">
      <c r="B90" s="169" t="s">
        <v>31</v>
      </c>
      <c r="C90" s="170"/>
      <c r="D90" s="163" t="str">
        <f>IFERROR((0.3*L84)+(0.3*L85)+(0.4*L86),"")</f>
        <v/>
      </c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5"/>
      <c r="Q90" s="69"/>
      <c r="R90"/>
      <c r="S90"/>
      <c r="T90"/>
      <c r="U90"/>
    </row>
    <row r="91" spans="2:23" ht="18" x14ac:dyDescent="0.35">
      <c r="B91" s="177" t="s">
        <v>4</v>
      </c>
      <c r="C91" s="178"/>
      <c r="D91" s="208"/>
      <c r="E91" s="209"/>
      <c r="F91" s="209"/>
      <c r="G91" s="209"/>
      <c r="H91" s="209"/>
      <c r="I91" s="209"/>
      <c r="J91" s="209"/>
      <c r="K91" s="209"/>
      <c r="L91" s="209"/>
      <c r="M91" s="209"/>
      <c r="N91" s="209"/>
      <c r="O91" s="209"/>
      <c r="P91" s="210"/>
      <c r="Q91" s="69"/>
      <c r="R91"/>
      <c r="S91"/>
      <c r="T91"/>
      <c r="U91"/>
    </row>
    <row r="92" spans="2:23" x14ac:dyDescent="0.25">
      <c r="B92" s="179" t="s">
        <v>5</v>
      </c>
      <c r="C92" s="180"/>
      <c r="D92" s="171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 s="173"/>
      <c r="Q92"/>
      <c r="R92"/>
      <c r="S92"/>
      <c r="T92"/>
      <c r="U92"/>
    </row>
    <row r="93" spans="2:23" x14ac:dyDescent="0.25">
      <c r="B93" s="1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Q93"/>
      <c r="R93"/>
      <c r="S93"/>
      <c r="T93"/>
      <c r="U93"/>
    </row>
    <row r="94" spans="2:23" x14ac:dyDescent="0.25">
      <c r="B94" s="52" t="s">
        <v>6</v>
      </c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1"/>
      <c r="Q94"/>
      <c r="R94"/>
      <c r="S94"/>
      <c r="T94"/>
      <c r="U94"/>
    </row>
    <row r="95" spans="2:23" ht="18" x14ac:dyDescent="0.35">
      <c r="B95" s="181" t="s">
        <v>7</v>
      </c>
      <c r="C95" s="182"/>
      <c r="D95" s="174" t="str">
        <f>IF(OR(D90="",D92=""),"",(D90-1)*D91*D92)</f>
        <v/>
      </c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6"/>
      <c r="Q95" s="69"/>
      <c r="R95" s="94"/>
      <c r="S95" s="95"/>
      <c r="T95" s="95"/>
      <c r="U95"/>
    </row>
    <row r="96" spans="2:23" x14ac:dyDescent="0.25">
      <c r="B96" s="202" t="s">
        <v>24</v>
      </c>
      <c r="C96" s="203"/>
      <c r="D96" s="174" t="str">
        <f>IF(OR(D90="",D92="",D91=""),"",IF(D90*D91*D92,(D90)*D91*D92))</f>
        <v/>
      </c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6"/>
      <c r="Q96"/>
      <c r="R96"/>
      <c r="S96"/>
      <c r="T96"/>
      <c r="U96"/>
    </row>
    <row r="97" spans="2:21" ht="19.149999999999999" customHeight="1" x14ac:dyDescent="0.25">
      <c r="B97" s="141"/>
      <c r="C97" s="141"/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  <c r="P97" s="142"/>
      <c r="Q97"/>
      <c r="R97"/>
      <c r="S97"/>
      <c r="T97"/>
      <c r="U97"/>
    </row>
    <row r="98" spans="2:21" ht="18" customHeight="1" x14ac:dyDescent="0.25">
      <c r="B98" s="201" t="str">
        <f>IF(OR(D76&lt;40,D77&lt;40,D78&lt;40),"Lot Status:         This lot is subject to rejection. (Per 2023 QASP SA - 106.03.B.2.)",IF(OR(D76&lt;60,D77&lt;60,D78&lt;60),"Lot Status:        Stop Production, Corrective Action Needed. (Per 2023 QASP SA - 106.03.B.2.)","Lot Status:        Lot is Acceptable. (Per 2023 QASP SA - 106.03.B.2.)"))</f>
        <v>Lot Status:        Lot is Acceptable. (Per 2023 QASP SA - 106.03.B.2.)</v>
      </c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/>
      <c r="R98"/>
      <c r="S98"/>
      <c r="T98"/>
      <c r="U98"/>
    </row>
    <row r="99" spans="2:21" ht="10.9" customHeight="1" x14ac:dyDescent="0.25">
      <c r="B99" s="157" t="s">
        <v>39</v>
      </c>
      <c r="C99" s="158"/>
      <c r="D99" s="158"/>
      <c r="E99" s="158"/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9"/>
      <c r="R99"/>
      <c r="S99"/>
      <c r="T99"/>
      <c r="U99"/>
    </row>
    <row r="100" spans="2:21" ht="73.150000000000006" customHeight="1" x14ac:dyDescent="0.25">
      <c r="B100" s="160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2"/>
      <c r="Q100"/>
      <c r="R100"/>
      <c r="S100"/>
      <c r="T100"/>
      <c r="U100"/>
    </row>
    <row r="101" spans="2:21" ht="6" customHeight="1" x14ac:dyDescent="0.25">
      <c r="B101" s="143"/>
      <c r="C101" s="143"/>
      <c r="D101" s="143"/>
      <c r="E101" s="143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43"/>
      <c r="Q101"/>
      <c r="R101"/>
      <c r="S101"/>
      <c r="T101"/>
      <c r="U101"/>
    </row>
    <row r="102" spans="2:21" ht="10.9" customHeight="1" x14ac:dyDescent="0.25">
      <c r="B102" s="157" t="s">
        <v>26</v>
      </c>
      <c r="C102" s="158"/>
      <c r="D102" s="158"/>
      <c r="E102" s="158"/>
      <c r="F102" s="158"/>
      <c r="G102" s="158"/>
      <c r="H102" s="158"/>
      <c r="I102" s="158"/>
      <c r="J102" s="158"/>
      <c r="K102" s="158"/>
      <c r="L102" s="158"/>
      <c r="M102" s="158"/>
      <c r="N102" s="159"/>
      <c r="O102" s="190" t="s">
        <v>27</v>
      </c>
      <c r="P102" s="191"/>
      <c r="R102"/>
      <c r="S102"/>
      <c r="T102"/>
      <c r="U102"/>
    </row>
    <row r="103" spans="2:21" ht="24" customHeight="1" x14ac:dyDescent="0.25">
      <c r="B103" s="192"/>
      <c r="C103" s="193"/>
      <c r="D103" s="193"/>
      <c r="E103" s="193"/>
      <c r="F103" s="193"/>
      <c r="G103" s="193"/>
      <c r="H103" s="193"/>
      <c r="I103" s="193"/>
      <c r="J103" s="193"/>
      <c r="K103" s="193"/>
      <c r="L103" s="193"/>
      <c r="M103" s="193"/>
      <c r="N103" s="194"/>
      <c r="O103" s="188"/>
      <c r="P103" s="189"/>
    </row>
    <row r="104" spans="2:21" ht="6" customHeight="1" x14ac:dyDescent="0.25">
      <c r="E104"/>
      <c r="F104"/>
      <c r="G104"/>
      <c r="H104"/>
      <c r="I104"/>
      <c r="J104"/>
      <c r="K104"/>
      <c r="L104"/>
      <c r="M104"/>
      <c r="N104"/>
      <c r="O104"/>
    </row>
    <row r="105" spans="2:21" ht="10.9" customHeight="1" x14ac:dyDescent="0.25">
      <c r="B105" s="157" t="s">
        <v>28</v>
      </c>
      <c r="C105" s="158"/>
      <c r="D105" s="158"/>
      <c r="E105" s="158"/>
      <c r="F105" s="158"/>
      <c r="G105" s="158"/>
      <c r="H105" s="158"/>
      <c r="I105" s="158"/>
      <c r="J105" s="158"/>
      <c r="K105" s="158"/>
      <c r="L105" s="158"/>
      <c r="M105" s="158"/>
      <c r="N105" s="159"/>
      <c r="O105" s="190" t="s">
        <v>27</v>
      </c>
      <c r="P105" s="191"/>
    </row>
    <row r="106" spans="2:21" ht="24" customHeight="1" x14ac:dyDescent="0.25">
      <c r="B106" s="192"/>
      <c r="C106" s="193"/>
      <c r="D106" s="193"/>
      <c r="E106" s="193"/>
      <c r="F106" s="193"/>
      <c r="G106" s="193"/>
      <c r="H106" s="193"/>
      <c r="I106" s="193"/>
      <c r="J106" s="193"/>
      <c r="K106" s="193"/>
      <c r="L106" s="193"/>
      <c r="M106" s="193"/>
      <c r="N106" s="194"/>
      <c r="O106" s="188"/>
      <c r="P106" s="189"/>
    </row>
    <row r="107" spans="2:21" ht="18" customHeight="1" x14ac:dyDescent="0.25"/>
  </sheetData>
  <sheetProtection selectLockedCells="1"/>
  <mergeCells count="100">
    <mergeCell ref="B12:Q12"/>
    <mergeCell ref="B86:C86"/>
    <mergeCell ref="L84:P84"/>
    <mergeCell ref="L85:P85"/>
    <mergeCell ref="D84:G84"/>
    <mergeCell ref="D85:G85"/>
    <mergeCell ref="D86:G86"/>
    <mergeCell ref="L86:P86"/>
    <mergeCell ref="B84:C84"/>
    <mergeCell ref="B85:C85"/>
    <mergeCell ref="B81:Q81"/>
    <mergeCell ref="B14:C14"/>
    <mergeCell ref="B16:C16"/>
    <mergeCell ref="Q46:R46"/>
    <mergeCell ref="B19:F19"/>
    <mergeCell ref="L76:P76"/>
    <mergeCell ref="L78:P78"/>
    <mergeCell ref="L77:P77"/>
    <mergeCell ref="D76:G76"/>
    <mergeCell ref="D78:G78"/>
    <mergeCell ref="D77:G77"/>
    <mergeCell ref="B32:C32"/>
    <mergeCell ref="B33:C33"/>
    <mergeCell ref="B77:C77"/>
    <mergeCell ref="B69:C69"/>
    <mergeCell ref="D69:P69"/>
    <mergeCell ref="B70:C70"/>
    <mergeCell ref="D70:P70"/>
    <mergeCell ref="B34:C34"/>
    <mergeCell ref="B61:C61"/>
    <mergeCell ref="D60:P60"/>
    <mergeCell ref="B36:C36"/>
    <mergeCell ref="B37:C37"/>
    <mergeCell ref="B38:C38"/>
    <mergeCell ref="B39:C39"/>
    <mergeCell ref="B40:C40"/>
    <mergeCell ref="B42:B43"/>
    <mergeCell ref="B25:C25"/>
    <mergeCell ref="B30:C30"/>
    <mergeCell ref="B31:C31"/>
    <mergeCell ref="B17:C17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35:C35"/>
    <mergeCell ref="D68:P68"/>
    <mergeCell ref="D71:P71"/>
    <mergeCell ref="B62:C62"/>
    <mergeCell ref="B72:C72"/>
    <mergeCell ref="B63:C63"/>
    <mergeCell ref="D63:P63"/>
    <mergeCell ref="B64:C64"/>
    <mergeCell ref="D64:P64"/>
    <mergeCell ref="B71:C71"/>
    <mergeCell ref="B2:Q2"/>
    <mergeCell ref="B1:Q1"/>
    <mergeCell ref="C42:Q43"/>
    <mergeCell ref="B98:P98"/>
    <mergeCell ref="B96:C96"/>
    <mergeCell ref="D96:P96"/>
    <mergeCell ref="B78:C78"/>
    <mergeCell ref="B76:C76"/>
    <mergeCell ref="D91:P91"/>
    <mergeCell ref="B45:Q45"/>
    <mergeCell ref="B68:C68"/>
    <mergeCell ref="B67:C67"/>
    <mergeCell ref="B66:C66"/>
    <mergeCell ref="B65:C65"/>
    <mergeCell ref="D65:P65"/>
    <mergeCell ref="D61:P61"/>
    <mergeCell ref="O106:P106"/>
    <mergeCell ref="O105:P105"/>
    <mergeCell ref="O103:P103"/>
    <mergeCell ref="O102:P102"/>
    <mergeCell ref="B102:N102"/>
    <mergeCell ref="B103:N103"/>
    <mergeCell ref="B105:N105"/>
    <mergeCell ref="B106:N106"/>
    <mergeCell ref="B15:C15"/>
    <mergeCell ref="B99:P99"/>
    <mergeCell ref="B100:P100"/>
    <mergeCell ref="D90:P90"/>
    <mergeCell ref="B89:P89"/>
    <mergeCell ref="B90:C90"/>
    <mergeCell ref="D92:P92"/>
    <mergeCell ref="D95:P95"/>
    <mergeCell ref="B91:C91"/>
    <mergeCell ref="B92:C92"/>
    <mergeCell ref="B95:C95"/>
    <mergeCell ref="D73:P73"/>
    <mergeCell ref="D72:P72"/>
    <mergeCell ref="D62:P62"/>
    <mergeCell ref="D66:P66"/>
    <mergeCell ref="D67:P67"/>
  </mergeCells>
  <conditionalFormatting sqref="B98:P98 B100 B101:P101">
    <cfRule type="containsText" dxfId="15" priority="32" operator="containsText" text="rejection">
      <formula>NOT(ISERROR(SEARCH("rejection",B98)))</formula>
    </cfRule>
  </conditionalFormatting>
  <conditionalFormatting sqref="D61:D72">
    <cfRule type="cellIs" dxfId="14" priority="14" operator="greaterThanOrEqual">
      <formula>60</formula>
    </cfRule>
    <cfRule type="cellIs" dxfId="13" priority="15" operator="between">
      <formula>40</formula>
      <formula>60</formula>
    </cfRule>
    <cfRule type="cellIs" dxfId="12" priority="16" operator="lessThan">
      <formula>40</formula>
    </cfRule>
  </conditionalFormatting>
  <conditionalFormatting sqref="D76:D78 L76:L78">
    <cfRule type="containsText" dxfId="11" priority="34" operator="containsText" text="Acceptable">
      <formula>NOT(ISERROR(SEARCH("Acceptable",D76)))</formula>
    </cfRule>
    <cfRule type="containsText" dxfId="10" priority="39" operator="containsText" text="Reject Level">
      <formula>NOT(ISERROR(SEARCH("Reject Level",D76)))</formula>
    </cfRule>
    <cfRule type="containsText" dxfId="9" priority="42" operator="containsText" text="Stop">
      <formula>NOT(ISERROR(SEARCH("Stop",D76)))</formula>
    </cfRule>
  </conditionalFormatting>
  <conditionalFormatting sqref="D48:N48">
    <cfRule type="cellIs" dxfId="8" priority="46" operator="between">
      <formula>1</formula>
      <formula>2</formula>
    </cfRule>
  </conditionalFormatting>
  <conditionalFormatting sqref="D57:N57">
    <cfRule type="cellIs" dxfId="7" priority="33" operator="greaterThanOrEqual">
      <formula>60</formula>
    </cfRule>
    <cfRule type="cellIs" dxfId="6" priority="44" operator="between">
      <formula>40</formula>
      <formula>60</formula>
    </cfRule>
    <cfRule type="cellIs" dxfId="5" priority="45" operator="lessThan">
      <formula>40</formula>
    </cfRule>
  </conditionalFormatting>
  <conditionalFormatting sqref="D95:P95">
    <cfRule type="cellIs" dxfId="4" priority="43" operator="lessThan">
      <formula>0</formula>
    </cfRule>
  </conditionalFormatting>
  <conditionalFormatting sqref="P48:R48">
    <cfRule type="cellIs" dxfId="3" priority="20" operator="between">
      <formula>1</formula>
      <formula>2</formula>
    </cfRule>
  </conditionalFormatting>
  <conditionalFormatting sqref="P57:R57">
    <cfRule type="cellIs" dxfId="2" priority="17" operator="greaterThanOrEqual">
      <formula>60</formula>
    </cfRule>
    <cfRule type="cellIs" dxfId="1" priority="18" operator="between">
      <formula>40</formula>
      <formula>60</formula>
    </cfRule>
    <cfRule type="cellIs" dxfId="0" priority="19" operator="lessThan">
      <formula>40</formula>
    </cfRule>
  </conditionalFormatting>
  <pageMargins left="0.25" right="0.25" top="0.75" bottom="0.75" header="0.3" footer="0.3"/>
  <pageSetup scale="31" orientation="landscape" r:id="rId1"/>
  <headerFooter>
    <oddHeader>&amp;L2023 QASP SA Pay Factor Field Sheet for SP2 Mixtures&amp;RITD 1038 (Rev. 6-2025)
itd.idaho.gov</oddHeader>
    <oddFooter>&amp;L&amp;A
&amp;Z
&amp;F&amp;RPrinted &amp;D &amp;T
Page &amp;P of &amp;N</oddFooter>
  </headerFooter>
  <rowBreaks count="2" manualBreakCount="2">
    <brk id="43" max="16383" man="1"/>
    <brk id="79" max="16383" man="1"/>
  </rowBreaks>
  <colBreaks count="1" manualBreakCount="1">
    <brk id="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ABFAEF2-A86C-44D5-BA59-964A82FEB6BE}">
            <xm:f>NOT(ISERROR(SEARCH("Stop Production",B98)))</xm:f>
            <xm:f>"Stop Production"</xm:f>
            <x14:dxf>
              <fill>
                <patternFill>
                  <bgColor rgb="FFFFFF00"/>
                </patternFill>
              </fill>
            </x14:dxf>
          </x14:cfRule>
          <xm:sqref>B98:P98 B100 B101:P101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9FAAEE-861D-4702-9354-2368AA187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59DAEE8-AA14-4193-A867-2536E97FBE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448AAE-481A-4738-B146-51942FC5C255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57696cd1-551d-4c9b-bdb1-d1f540fd8d38}" enabled="0" method="" siteId="{57696cd1-551d-4c9b-bdb1-d1f540fd8d3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Quality Level &amp; Pay Factors</vt:lpstr>
      <vt:lpstr>'Quality Level &amp; Pay Factors'!Print_Area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QASP Go-No Go Field Spreadsheet</dc:title>
  <dc:creator>Mike Copeland</dc:creator>
  <cp:keywords>SA 2020;v07212020</cp:keywords>
  <cp:lastModifiedBy>Jason Henscheid</cp:lastModifiedBy>
  <cp:lastPrinted>2025-06-26T17:36:34Z</cp:lastPrinted>
  <dcterms:created xsi:type="dcterms:W3CDTF">2019-02-05T19:36:56Z</dcterms:created>
  <dcterms:modified xsi:type="dcterms:W3CDTF">2026-04-27T18:27:55Z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</Properties>
</file>