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1001-1500\"/>
    </mc:Choice>
  </mc:AlternateContent>
  <xr:revisionPtr revIDLastSave="0" documentId="8_{C44064EB-5264-402E-905D-7BBED875D9D7}" xr6:coauthVersionLast="47" xr6:coauthVersionMax="47" xr10:uidLastSave="{00000000-0000-0000-0000-000000000000}"/>
  <bookViews>
    <workbookView xWindow="1815" yWindow="360" windowWidth="21600" windowHeight="11295" xr2:uid="{00000000-000D-0000-FFFF-FFFF00000000}"/>
  </bookViews>
  <sheets>
    <sheet name="Quality Level &amp; Pay Factors" sheetId="1" r:id="rId1"/>
  </sheets>
  <definedNames>
    <definedName name="_xlnm.Print_Area" localSheetId="0">'Quality Level &amp; Pay Factors'!$B$1:$N$42,'Quality Level &amp; Pay Factors'!$B$44:$N$74,'Quality Level &amp; Pay Factors'!$B$76:$N$105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97" i="1" l="1"/>
  <c r="I16" i="1" l="1"/>
  <c r="I15" i="1"/>
  <c r="G16" i="1"/>
  <c r="G15" i="1"/>
  <c r="B76" i="1" l="1"/>
  <c r="B12" i="1"/>
  <c r="B44" i="1"/>
  <c r="N15" i="1"/>
  <c r="M15" i="1"/>
  <c r="H47" i="1"/>
  <c r="H48" i="1" s="1"/>
  <c r="H49" i="1" s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20" i="1"/>
  <c r="G47" i="1" l="1"/>
  <c r="G48" i="1" s="1"/>
  <c r="G49" i="1" s="1"/>
  <c r="I47" i="1"/>
  <c r="I48" i="1" s="1"/>
  <c r="I49" i="1" s="1"/>
  <c r="I50" i="1" l="1"/>
  <c r="J47" i="1"/>
  <c r="J48" i="1" s="1"/>
  <c r="I52" i="1"/>
  <c r="I53" i="1" s="1"/>
  <c r="G50" i="1"/>
  <c r="G52" i="1" s="1"/>
  <c r="G53" i="1" s="1"/>
  <c r="I51" i="1"/>
  <c r="I54" i="1" s="1"/>
  <c r="I55" i="1" s="1"/>
  <c r="G51" i="1"/>
  <c r="G54" i="1" s="1"/>
  <c r="G55" i="1" s="1"/>
  <c r="G56" i="1" l="1"/>
  <c r="D63" i="1" s="1"/>
  <c r="I56" i="1"/>
  <c r="D64" i="1" s="1"/>
  <c r="J49" i="1"/>
  <c r="J50" i="1" s="1"/>
  <c r="J52" i="1" s="1"/>
  <c r="J53" i="1" s="1"/>
  <c r="N47" i="1"/>
  <c r="N48" i="1" s="1"/>
  <c r="M47" i="1"/>
  <c r="M48" i="1" s="1"/>
  <c r="J51" i="1" l="1"/>
  <c r="J54" i="1" s="1"/>
  <c r="J55" i="1" s="1"/>
  <c r="J56" i="1" s="1"/>
  <c r="M50" i="1"/>
  <c r="M52" i="1" s="1"/>
  <c r="M53" i="1" s="1"/>
  <c r="M49" i="1"/>
  <c r="M51" i="1" s="1"/>
  <c r="M54" i="1" s="1"/>
  <c r="M55" i="1" s="1"/>
  <c r="N50" i="1"/>
  <c r="N52" i="1" s="1"/>
  <c r="N53" i="1" s="1"/>
  <c r="N49" i="1"/>
  <c r="N51" i="1" s="1"/>
  <c r="N54" i="1" s="1"/>
  <c r="N55" i="1" s="1"/>
  <c r="D65" i="1" l="1"/>
  <c r="N56" i="1"/>
  <c r="M56" i="1"/>
  <c r="F47" i="1" l="1"/>
  <c r="F48" i="1" s="1"/>
  <c r="F49" i="1" l="1"/>
  <c r="F51" i="1" s="1"/>
  <c r="F54" i="1" s="1"/>
  <c r="F55" i="1" s="1"/>
  <c r="F50" i="1" l="1"/>
  <c r="F52" i="1" s="1"/>
  <c r="F53" i="1" s="1"/>
  <c r="F56" i="1" s="1"/>
  <c r="E47" i="1"/>
  <c r="E48" i="1" s="1"/>
  <c r="L47" i="1"/>
  <c r="D72" i="1" l="1"/>
  <c r="D81" i="1" s="1"/>
  <c r="D62" i="1"/>
  <c r="H72" i="1" s="1"/>
  <c r="L48" i="1"/>
  <c r="L49" i="1" s="1"/>
  <c r="E49" i="1"/>
  <c r="E51" i="1" s="1"/>
  <c r="E54" i="1" s="1"/>
  <c r="E55" i="1" s="1"/>
  <c r="L50" i="1" l="1"/>
  <c r="L52" i="1" s="1"/>
  <c r="L53" i="1" s="1"/>
  <c r="L51" i="1"/>
  <c r="L54" i="1" s="1"/>
  <c r="L55" i="1" s="1"/>
  <c r="E50" i="1"/>
  <c r="E52" i="1" s="1"/>
  <c r="E53" i="1" s="1"/>
  <c r="D47" i="1"/>
  <c r="D48" i="1" s="1"/>
  <c r="L56" i="1" l="1"/>
  <c r="D82" i="1" s="1"/>
  <c r="E56" i="1"/>
  <c r="D49" i="1"/>
  <c r="D51" i="1" s="1"/>
  <c r="D54" i="1" s="1"/>
  <c r="D55" i="1" s="1"/>
  <c r="D66" i="1" l="1"/>
  <c r="H73" i="1" s="1"/>
  <c r="D71" i="1"/>
  <c r="D73" i="1"/>
  <c r="D61" i="1"/>
  <c r="H71" i="1" s="1"/>
  <c r="D50" i="1"/>
  <c r="D52" i="1" s="1"/>
  <c r="D53" i="1" s="1"/>
  <c r="D56" i="1" s="1"/>
  <c r="D80" i="1" l="1"/>
  <c r="H80" i="1"/>
  <c r="D70" i="1"/>
  <c r="D60" i="1"/>
  <c r="D89" i="1" l="1"/>
  <c r="H81" i="1"/>
  <c r="H82" i="1"/>
  <c r="D79" i="1"/>
  <c r="H79" i="1" s="1"/>
  <c r="H70" i="1"/>
  <c r="D88" i="1" l="1"/>
  <c r="D84" i="1" s="1"/>
  <c r="D94" i="1" l="1"/>
  <c r="D95" i="1"/>
</calcChain>
</file>

<file path=xl/sharedStrings.xml><?xml version="1.0" encoding="utf-8"?>
<sst xmlns="http://schemas.openxmlformats.org/spreadsheetml/2006/main" count="103" uniqueCount="72">
  <si>
    <t>Lot Number</t>
  </si>
  <si>
    <t>Pb Target (C-JMF)</t>
  </si>
  <si>
    <t>Key Number</t>
  </si>
  <si>
    <t>Gse (from C-JMF)</t>
  </si>
  <si>
    <t>Item Number</t>
  </si>
  <si>
    <t>Gmm (from C-JMF)</t>
  </si>
  <si>
    <t>Gb (from JMF)</t>
  </si>
  <si>
    <t>Quality Characteristic</t>
  </si>
  <si>
    <t>Air Voids</t>
  </si>
  <si>
    <t>VMA</t>
  </si>
  <si>
    <t>DP</t>
  </si>
  <si>
    <t>Gse</t>
  </si>
  <si>
    <t>Gmm</t>
  </si>
  <si>
    <t>Pb</t>
  </si>
  <si>
    <t>Gmm_Offset</t>
  </si>
  <si>
    <t>MLD</t>
  </si>
  <si>
    <t>MLD_93</t>
  </si>
  <si>
    <t>MLD_94</t>
  </si>
  <si>
    <t>Upper Specification Limit (USL)</t>
  </si>
  <si>
    <t>Lower Specification Limit (LSL)</t>
  </si>
  <si>
    <t>Enter Test Results Used for Lot Acceptance Below*</t>
  </si>
  <si>
    <t>Gmm_Offset =  Gmm – 100/(((100-Pb)/Gse_CJMF)+(Pb/Gb_JMF))</t>
  </si>
  <si>
    <t>Volumetric Test Number</t>
  </si>
  <si>
    <t>Dens Test Number</t>
  </si>
  <si>
    <t>*Please Note:</t>
  </si>
  <si>
    <t>Used For Density PF Eq.</t>
  </si>
  <si>
    <t>MLD93</t>
  </si>
  <si>
    <t>MLD94</t>
  </si>
  <si>
    <t>n =</t>
  </si>
  <si>
    <t> =</t>
  </si>
  <si>
    <t>S =</t>
  </si>
  <si>
    <r>
      <t>Q</t>
    </r>
    <r>
      <rPr>
        <vertAlign val="subscript"/>
        <sz val="11"/>
        <rFont val="MS Reference Sans Serif"/>
        <family val="2"/>
      </rPr>
      <t>U</t>
    </r>
    <r>
      <rPr>
        <sz val="11"/>
        <rFont val="MS Reference Sans Serif"/>
        <family val="2"/>
      </rPr>
      <t xml:space="preserve"> =</t>
    </r>
  </si>
  <si>
    <r>
      <t>Q</t>
    </r>
    <r>
      <rPr>
        <vertAlign val="subscript"/>
        <sz val="11"/>
        <rFont val="MS Reference Sans Serif"/>
        <family val="2"/>
      </rPr>
      <t>L</t>
    </r>
    <r>
      <rPr>
        <sz val="11"/>
        <rFont val="MS Reference Sans Serif"/>
        <family val="2"/>
      </rPr>
      <t xml:space="preserve"> =</t>
    </r>
  </si>
  <si>
    <r>
      <t>x</t>
    </r>
    <r>
      <rPr>
        <vertAlign val="subscript"/>
        <sz val="11"/>
        <color theme="1"/>
        <rFont val="MS Reference Sans Serif"/>
        <family val="2"/>
      </rPr>
      <t>(upper)</t>
    </r>
    <r>
      <rPr>
        <sz val="11"/>
        <color theme="1"/>
        <rFont val="MS Reference Sans Serif"/>
        <family val="2"/>
      </rPr>
      <t xml:space="preserve"> =</t>
    </r>
  </si>
  <si>
    <r>
      <t>P</t>
    </r>
    <r>
      <rPr>
        <vertAlign val="subscript"/>
        <sz val="11"/>
        <rFont val="MS Reference Sans Serif"/>
        <family val="2"/>
      </rPr>
      <t>U</t>
    </r>
    <r>
      <rPr>
        <sz val="11"/>
        <rFont val="MS Reference Sans Serif"/>
        <family val="2"/>
      </rPr>
      <t xml:space="preserve"> =</t>
    </r>
  </si>
  <si>
    <r>
      <t>x</t>
    </r>
    <r>
      <rPr>
        <vertAlign val="subscript"/>
        <sz val="11"/>
        <color theme="1"/>
        <rFont val="MS Reference Sans Serif"/>
        <family val="2"/>
      </rPr>
      <t>(lower)</t>
    </r>
    <r>
      <rPr>
        <sz val="11"/>
        <color theme="1"/>
        <rFont val="MS Reference Sans Serif"/>
        <family val="2"/>
      </rPr>
      <t xml:space="preserve"> =</t>
    </r>
  </si>
  <si>
    <r>
      <t>P</t>
    </r>
    <r>
      <rPr>
        <vertAlign val="subscript"/>
        <sz val="11"/>
        <rFont val="MS Reference Sans Serif"/>
        <family val="2"/>
      </rPr>
      <t>L</t>
    </r>
    <r>
      <rPr>
        <sz val="11"/>
        <rFont val="MS Reference Sans Serif"/>
        <family val="2"/>
      </rPr>
      <t xml:space="preserve"> =</t>
    </r>
  </si>
  <si>
    <t>PWL =</t>
  </si>
  <si>
    <t>PWL</t>
  </si>
  <si>
    <t>Gse*</t>
  </si>
  <si>
    <t>Pb*</t>
  </si>
  <si>
    <t>Gmm_Offset*</t>
  </si>
  <si>
    <t>*Information only.</t>
  </si>
  <si>
    <t>Lot Acceptance Status</t>
  </si>
  <si>
    <r>
      <t>PF</t>
    </r>
    <r>
      <rPr>
        <vertAlign val="subscript"/>
        <sz val="11"/>
        <color theme="1"/>
        <rFont val="Calibri"/>
        <family val="2"/>
        <scheme val="minor"/>
      </rPr>
      <t>Air Voids</t>
    </r>
  </si>
  <si>
    <r>
      <t>PF</t>
    </r>
    <r>
      <rPr>
        <vertAlign val="subscript"/>
        <sz val="11"/>
        <color theme="1"/>
        <rFont val="Calibri"/>
        <family val="2"/>
        <scheme val="minor"/>
      </rPr>
      <t>VMA</t>
    </r>
  </si>
  <si>
    <r>
      <t>PF</t>
    </r>
    <r>
      <rPr>
        <vertAlign val="subscript"/>
        <sz val="11"/>
        <color theme="1"/>
        <rFont val="Calibri"/>
        <family val="2"/>
        <scheme val="minor"/>
      </rPr>
      <t>DP</t>
    </r>
  </si>
  <si>
    <r>
      <t>PF</t>
    </r>
    <r>
      <rPr>
        <vertAlign val="subscript"/>
        <sz val="11"/>
        <color theme="1"/>
        <rFont val="Calibri"/>
        <family val="2"/>
        <scheme val="minor"/>
      </rPr>
      <t>MLD</t>
    </r>
  </si>
  <si>
    <t>Overall Pay Factor**</t>
  </si>
  <si>
    <t>**information only</t>
  </si>
  <si>
    <t>Composite Pay Factor for Quality Characteristics</t>
  </si>
  <si>
    <r>
      <t>CPF</t>
    </r>
    <r>
      <rPr>
        <vertAlign val="subscript"/>
        <sz val="11"/>
        <color theme="1"/>
        <rFont val="Calibri"/>
        <family val="2"/>
        <scheme val="minor"/>
      </rPr>
      <t>405Mix</t>
    </r>
  </si>
  <si>
    <r>
      <t>Quantity represented by lot (Q</t>
    </r>
    <r>
      <rPr>
        <vertAlign val="subscript"/>
        <sz val="11"/>
        <color theme="1"/>
        <rFont val="Calibri"/>
        <family val="2"/>
        <scheme val="minor"/>
      </rPr>
      <t>i</t>
    </r>
    <r>
      <rPr>
        <sz val="10"/>
        <rFont val="Arial"/>
        <family val="2"/>
      </rPr>
      <t>)</t>
    </r>
  </si>
  <si>
    <t>Contract unit price (P)</t>
  </si>
  <si>
    <t>Composite Incentive/Disincentive</t>
  </si>
  <si>
    <r>
      <t>PA</t>
    </r>
    <r>
      <rPr>
        <vertAlign val="subscript"/>
        <sz val="11"/>
        <color theme="1"/>
        <rFont val="Calibri"/>
        <family val="2"/>
        <scheme val="minor"/>
      </rPr>
      <t>405</t>
    </r>
  </si>
  <si>
    <t>Total Payment for Lot</t>
  </si>
  <si>
    <t>Remarks/Comments</t>
  </si>
  <si>
    <t>Entered by</t>
  </si>
  <si>
    <t>Date</t>
  </si>
  <si>
    <t>Reviewed by</t>
  </si>
  <si>
    <t>2023 QASP SA Pay Factor Field Sheet for SP 3 and SP 5 Mixtures</t>
  </si>
  <si>
    <r>
      <t>Official calculations used for verification, acceptance, and payment use values reported to the number of significant digits shown in</t>
    </r>
    <r>
      <rPr>
        <b/>
        <i/>
        <sz val="10"/>
        <color theme="1"/>
        <rFont val="Calibri"/>
        <family val="2"/>
        <scheme val="minor"/>
      </rPr>
      <t xml:space="preserve"> 2023 QASP SA Table 106.03-1.</t>
    </r>
    <r>
      <rPr>
        <i/>
        <sz val="10"/>
        <color theme="1"/>
        <rFont val="Calibri"/>
        <family val="2"/>
        <scheme val="minor"/>
      </rPr>
      <t xml:space="preserve"> The verification information given below is approximate unless reporting requirements are meet. The reporting percision of results may change the status of lot acceptance and payment </t>
    </r>
    <r>
      <rPr>
        <b/>
        <i/>
        <sz val="10"/>
        <color theme="1"/>
        <rFont val="Calibri"/>
        <family val="2"/>
        <scheme val="minor"/>
      </rPr>
      <t xml:space="preserve">significantly </t>
    </r>
    <r>
      <rPr>
        <i/>
        <sz val="10"/>
        <color theme="1"/>
        <rFont val="Calibri"/>
        <family val="2"/>
        <scheme val="minor"/>
      </rPr>
      <t>depending on the percision of the data being entered into this worksheet.</t>
    </r>
  </si>
  <si>
    <t>2023 QASP SA - 106.03.B.1. - Statistical Analysis</t>
  </si>
  <si>
    <t>Statistical Analysis (2023 QASP SA - 106.03.B.1.)</t>
  </si>
  <si>
    <t>Acceptance Criteria (2023 QASP SA - 106.03.B.2.)</t>
  </si>
  <si>
    <t>Calc Pay Factor (2023 QASP SA 109.09.B)</t>
  </si>
  <si>
    <t>Pay Factor (Per 2023 QASP SA - 11/29/2023 modification)</t>
  </si>
  <si>
    <t>For use with 12/07/2023 modification to the 2025 Special Provision for 405 Superpave Hot Mix Asphalt (2025 SP 405 HMA - 11/17/2025)</t>
  </si>
  <si>
    <t>Basis of Payment (2025 SP 405 - 405.05 - with Section 405 modification dated 11/17/2025)</t>
  </si>
  <si>
    <t>Pay Factor Equations (2023 QASP SA - 109.09 - with Section 405 modification dated 11/17/2025)</t>
  </si>
  <si>
    <t>2025 SP 405 - Table 405.03-6 Production Paving Quality Limits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</si>
</sst>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(&quot;$&quot;* #,##0.00_);_(&quot;$&quot;* \(#,##0.00\);_(&quot;$&quot;* &quot;-&quot;??_);_(@_)"/>
    <numFmt numFmtId="164" formatCode="0.00000"/>
    <numFmt numFmtId="165" formatCode="0.000000"/>
    <numFmt numFmtId="166" formatCode="0.000"/>
    <numFmt numFmtId="167" formatCode="&quot;$&quot;#,##0.00"/>
    <numFmt numFmtId="168" formatCode="0.0000"/>
    <numFmt numFmtId="169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MS Reference Sans Serif"/>
      <family val="2"/>
    </font>
    <font>
      <sz val="11"/>
      <name val="MS Reference Sans Serif"/>
      <family val="2"/>
    </font>
    <font>
      <vertAlign val="subscript"/>
      <sz val="11"/>
      <name val="MS Reference Sans Serif"/>
      <family val="2"/>
    </font>
    <font>
      <vertAlign val="subscript"/>
      <sz val="11"/>
      <color theme="1"/>
      <name val="MS Reference Sans Serif"/>
      <family val="2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MS Reference Sans Serif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6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ashed">
        <color indexed="64"/>
      </bottom>
      <diagonal/>
    </border>
    <border>
      <left/>
      <right style="hair">
        <color indexed="64"/>
      </right>
      <top style="thin">
        <color auto="1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dashed">
        <color indexed="64"/>
      </bottom>
      <diagonal/>
    </border>
    <border>
      <left/>
      <right style="thin">
        <color auto="1"/>
      </right>
      <top style="thin">
        <color auto="1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ashed">
        <color indexed="64"/>
      </bottom>
      <diagonal/>
    </border>
    <border>
      <left style="hair">
        <color indexed="64"/>
      </left>
      <right style="hair">
        <color indexed="64"/>
      </right>
      <top/>
      <bottom style="dashed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/>
      <right style="hair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hair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hair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hair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hair">
        <color indexed="64"/>
      </left>
      <right/>
      <top style="dashed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hair">
        <color indexed="64"/>
      </right>
      <top style="dashed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auto="1"/>
      </top>
      <bottom style="dashed">
        <color indexed="64"/>
      </bottom>
      <diagonal/>
    </border>
    <border>
      <left style="hair">
        <color indexed="64"/>
      </left>
      <right style="medium">
        <color indexed="64"/>
      </right>
      <top style="thin">
        <color auto="1"/>
      </top>
      <bottom style="dashed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/>
      <bottom style="dashed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auto="1"/>
      </bottom>
      <diagonal/>
    </border>
    <border>
      <left style="hair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auto="1"/>
      </top>
      <bottom style="dashed">
        <color indexed="64"/>
      </bottom>
      <diagonal/>
    </border>
    <border>
      <left style="thin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94">
    <xf numFmtId="0" fontId="0" fillId="0" borderId="0" xfId="0"/>
    <xf numFmtId="0" fontId="1" fillId="0" borderId="0" xfId="2"/>
    <xf numFmtId="14" fontId="2" fillId="0" borderId="0" xfId="2" applyNumberFormat="1" applyFont="1"/>
    <xf numFmtId="14" fontId="1" fillId="0" borderId="0" xfId="2" applyNumberFormat="1"/>
    <xf numFmtId="164" fontId="1" fillId="0" borderId="0" xfId="2" applyNumberFormat="1"/>
    <xf numFmtId="0" fontId="1" fillId="0" borderId="0" xfId="2" applyAlignment="1">
      <alignment horizontal="right"/>
    </xf>
    <xf numFmtId="166" fontId="6" fillId="0" borderId="0" xfId="2" quotePrefix="1" applyNumberFormat="1" applyFont="1" applyAlignment="1">
      <alignment horizontal="right"/>
    </xf>
    <xf numFmtId="0" fontId="6" fillId="0" borderId="0" xfId="2" applyFont="1" applyAlignment="1">
      <alignment horizontal="right"/>
    </xf>
    <xf numFmtId="164" fontId="6" fillId="0" borderId="0" xfId="2" quotePrefix="1" applyNumberFormat="1" applyFont="1" applyAlignment="1">
      <alignment horizontal="right"/>
    </xf>
    <xf numFmtId="0" fontId="6" fillId="0" borderId="0" xfId="2" quotePrefix="1" applyFont="1" applyAlignment="1">
      <alignment horizontal="right"/>
    </xf>
    <xf numFmtId="0" fontId="2" fillId="0" borderId="0" xfId="2" applyFont="1"/>
    <xf numFmtId="165" fontId="7" fillId="0" borderId="0" xfId="2" quotePrefix="1" applyNumberFormat="1" applyFont="1" applyAlignment="1">
      <alignment horizontal="right"/>
    </xf>
    <xf numFmtId="2" fontId="1" fillId="0" borderId="0" xfId="2" applyNumberFormat="1"/>
    <xf numFmtId="1" fontId="1" fillId="0" borderId="0" xfId="2" applyNumberFormat="1"/>
    <xf numFmtId="10" fontId="0" fillId="0" borderId="0" xfId="3" applyNumberFormat="1" applyFont="1" applyBorder="1" applyProtection="1"/>
    <xf numFmtId="165" fontId="1" fillId="0" borderId="0" xfId="2" applyNumberFormat="1"/>
    <xf numFmtId="0" fontId="0" fillId="0" borderId="0" xfId="2" applyFont="1"/>
    <xf numFmtId="14" fontId="0" fillId="0" borderId="0" xfId="2" applyNumberFormat="1" applyFont="1"/>
    <xf numFmtId="0" fontId="0" fillId="0" borderId="0" xfId="2" applyFont="1" applyAlignment="1">
      <alignment horizontal="left" indent="1"/>
    </xf>
    <xf numFmtId="0" fontId="0" fillId="0" borderId="0" xfId="2" applyFont="1" applyAlignment="1">
      <alignment horizontal="left" indent="5"/>
    </xf>
    <xf numFmtId="2" fontId="2" fillId="0" borderId="0" xfId="2" applyNumberFormat="1" applyFont="1"/>
    <xf numFmtId="0" fontId="6" fillId="0" borderId="0" xfId="2" applyFont="1"/>
    <xf numFmtId="0" fontId="0" fillId="0" borderId="0" xfId="2" applyFont="1" applyAlignment="1">
      <alignment horizontal="center"/>
    </xf>
    <xf numFmtId="0" fontId="2" fillId="2" borderId="20" xfId="2" applyFont="1" applyFill="1" applyBorder="1" applyAlignment="1">
      <alignment horizontal="center"/>
    </xf>
    <xf numFmtId="0" fontId="1" fillId="0" borderId="21" xfId="2" applyBorder="1" applyAlignment="1">
      <alignment horizontal="center"/>
    </xf>
    <xf numFmtId="0" fontId="1" fillId="0" borderId="22" xfId="2" applyBorder="1" applyAlignment="1">
      <alignment horizontal="center"/>
    </xf>
    <xf numFmtId="166" fontId="6" fillId="0" borderId="25" xfId="2" quotePrefix="1" applyNumberFormat="1" applyFont="1" applyBorder="1" applyAlignment="1">
      <alignment horizontal="center"/>
    </xf>
    <xf numFmtId="166" fontId="6" fillId="0" borderId="28" xfId="2" quotePrefix="1" applyNumberFormat="1" applyFont="1" applyBorder="1" applyAlignment="1">
      <alignment horizontal="center"/>
    </xf>
    <xf numFmtId="165" fontId="6" fillId="0" borderId="21" xfId="2" quotePrefix="1" applyNumberFormat="1" applyFont="1" applyBorder="1" applyAlignment="1">
      <alignment horizontal="center"/>
    </xf>
    <xf numFmtId="165" fontId="6" fillId="0" borderId="22" xfId="2" quotePrefix="1" applyNumberFormat="1" applyFont="1" applyBorder="1" applyAlignment="1">
      <alignment horizontal="center"/>
    </xf>
    <xf numFmtId="166" fontId="6" fillId="0" borderId="26" xfId="2" quotePrefix="1" applyNumberFormat="1" applyFont="1" applyBorder="1" applyAlignment="1">
      <alignment horizontal="center"/>
    </xf>
    <xf numFmtId="166" fontId="7" fillId="0" borderId="31" xfId="2" quotePrefix="1" applyNumberFormat="1" applyFont="1" applyBorder="1" applyAlignment="1">
      <alignment horizontal="center"/>
    </xf>
    <xf numFmtId="166" fontId="7" fillId="0" borderId="32" xfId="2" quotePrefix="1" applyNumberFormat="1" applyFont="1" applyBorder="1" applyAlignment="1">
      <alignment horizontal="center"/>
    </xf>
    <xf numFmtId="0" fontId="6" fillId="0" borderId="21" xfId="2" applyFont="1" applyBorder="1" applyAlignment="1">
      <alignment horizontal="center"/>
    </xf>
    <xf numFmtId="0" fontId="6" fillId="0" borderId="22" xfId="2" applyFont="1" applyBorder="1" applyAlignment="1">
      <alignment horizontal="center"/>
    </xf>
    <xf numFmtId="0" fontId="8" fillId="0" borderId="9" xfId="2" applyFont="1" applyBorder="1" applyAlignment="1">
      <alignment horizontal="right" indent="2"/>
    </xf>
    <xf numFmtId="0" fontId="8" fillId="0" borderId="15" xfId="2" applyFont="1" applyBorder="1" applyAlignment="1">
      <alignment horizontal="right" indent="2"/>
    </xf>
    <xf numFmtId="165" fontId="9" fillId="0" borderId="34" xfId="2" quotePrefix="1" applyNumberFormat="1" applyFont="1" applyBorder="1" applyAlignment="1">
      <alignment horizontal="right" indent="2"/>
    </xf>
    <xf numFmtId="0" fontId="9" fillId="0" borderId="34" xfId="2" quotePrefix="1" applyFont="1" applyBorder="1" applyAlignment="1">
      <alignment horizontal="right" indent="2"/>
    </xf>
    <xf numFmtId="0" fontId="8" fillId="2" borderId="34" xfId="2" applyFont="1" applyFill="1" applyBorder="1" applyAlignment="1">
      <alignment horizontal="right" indent="2"/>
    </xf>
    <xf numFmtId="164" fontId="1" fillId="2" borderId="26" xfId="2" applyNumberFormat="1" applyFill="1" applyBorder="1" applyAlignment="1">
      <alignment horizontal="center"/>
    </xf>
    <xf numFmtId="0" fontId="9" fillId="2" borderId="26" xfId="2" applyFont="1" applyFill="1" applyBorder="1" applyAlignment="1">
      <alignment horizontal="right" indent="2"/>
    </xf>
    <xf numFmtId="166" fontId="6" fillId="2" borderId="26" xfId="2" quotePrefix="1" applyNumberFormat="1" applyFont="1" applyFill="1" applyBorder="1" applyAlignment="1">
      <alignment horizontal="center"/>
    </xf>
    <xf numFmtId="166" fontId="6" fillId="2" borderId="27" xfId="2" quotePrefix="1" applyNumberFormat="1" applyFont="1" applyFill="1" applyBorder="1" applyAlignment="1">
      <alignment horizontal="center"/>
    </xf>
    <xf numFmtId="164" fontId="6" fillId="2" borderId="21" xfId="2" quotePrefix="1" applyNumberFormat="1" applyFont="1" applyFill="1" applyBorder="1" applyAlignment="1">
      <alignment horizontal="center"/>
    </xf>
    <xf numFmtId="164" fontId="6" fillId="2" borderId="22" xfId="2" quotePrefix="1" applyNumberFormat="1" applyFont="1" applyFill="1" applyBorder="1" applyAlignment="1">
      <alignment horizontal="center"/>
    </xf>
    <xf numFmtId="0" fontId="9" fillId="2" borderId="34" xfId="2" quotePrefix="1" applyFont="1" applyFill="1" applyBorder="1" applyAlignment="1">
      <alignment horizontal="right" indent="2"/>
    </xf>
    <xf numFmtId="0" fontId="6" fillId="2" borderId="9" xfId="2" quotePrefix="1" applyFont="1" applyFill="1" applyBorder="1" applyAlignment="1">
      <alignment horizontal="center"/>
    </xf>
    <xf numFmtId="0" fontId="6" fillId="2" borderId="11" xfId="2" quotePrefix="1" applyFont="1" applyFill="1" applyBorder="1" applyAlignment="1">
      <alignment horizontal="center"/>
    </xf>
    <xf numFmtId="0" fontId="2" fillId="0" borderId="0" xfId="2" applyFont="1" applyAlignment="1">
      <alignment horizontal="left" indent="1"/>
    </xf>
    <xf numFmtId="0" fontId="1" fillId="2" borderId="12" xfId="2" applyFill="1" applyBorder="1"/>
    <xf numFmtId="2" fontId="1" fillId="2" borderId="7" xfId="2" applyNumberFormat="1" applyFill="1" applyBorder="1"/>
    <xf numFmtId="0" fontId="1" fillId="2" borderId="20" xfId="2" applyFill="1" applyBorder="1"/>
    <xf numFmtId="0" fontId="2" fillId="2" borderId="12" xfId="2" applyFont="1" applyFill="1" applyBorder="1"/>
    <xf numFmtId="0" fontId="2" fillId="2" borderId="12" xfId="2" applyFont="1" applyFill="1" applyBorder="1" applyAlignment="1">
      <alignment horizontal="right" indent="2"/>
    </xf>
    <xf numFmtId="2" fontId="2" fillId="2" borderId="7" xfId="2" applyNumberFormat="1" applyFont="1" applyFill="1" applyBorder="1" applyAlignment="1">
      <alignment horizontal="left"/>
    </xf>
    <xf numFmtId="2" fontId="2" fillId="2" borderId="20" xfId="2" applyNumberFormat="1" applyFont="1" applyFill="1" applyBorder="1" applyAlignment="1">
      <alignment horizontal="left"/>
    </xf>
    <xf numFmtId="0" fontId="2" fillId="2" borderId="6" xfId="0" applyFont="1" applyFill="1" applyBorder="1"/>
    <xf numFmtId="0" fontId="0" fillId="0" borderId="14" xfId="0" applyBorder="1"/>
    <xf numFmtId="0" fontId="0" fillId="0" borderId="3" xfId="0" applyBorder="1"/>
    <xf numFmtId="0" fontId="0" fillId="2" borderId="35" xfId="0" applyFill="1" applyBorder="1"/>
    <xf numFmtId="0" fontId="0" fillId="0" borderId="35" xfId="0" applyBorder="1"/>
    <xf numFmtId="0" fontId="0" fillId="2" borderId="24" xfId="0" applyFill="1" applyBorder="1"/>
    <xf numFmtId="0" fontId="0" fillId="0" borderId="5" xfId="0" applyBorder="1"/>
    <xf numFmtId="0" fontId="1" fillId="3" borderId="16" xfId="2" applyFill="1" applyBorder="1" applyAlignment="1" applyProtection="1">
      <alignment horizontal="center"/>
      <protection locked="0"/>
    </xf>
    <xf numFmtId="0" fontId="1" fillId="3" borderId="17" xfId="2" applyFill="1" applyBorder="1" applyAlignment="1" applyProtection="1">
      <alignment horizontal="center"/>
      <protection locked="0"/>
    </xf>
    <xf numFmtId="0" fontId="1" fillId="3" borderId="10" xfId="2" applyFill="1" applyBorder="1" applyAlignment="1" applyProtection="1">
      <alignment horizontal="center"/>
      <protection locked="0"/>
    </xf>
    <xf numFmtId="0" fontId="1" fillId="3" borderId="19" xfId="2" applyFill="1" applyBorder="1" applyAlignment="1" applyProtection="1">
      <alignment horizontal="center"/>
      <protection locked="0"/>
    </xf>
    <xf numFmtId="0" fontId="1" fillId="3" borderId="15" xfId="2" applyFill="1" applyBorder="1" applyAlignment="1" applyProtection="1">
      <alignment horizontal="center"/>
      <protection locked="0"/>
    </xf>
    <xf numFmtId="0" fontId="1" fillId="3" borderId="26" xfId="2" applyFill="1" applyBorder="1" applyAlignment="1" applyProtection="1">
      <alignment horizontal="center"/>
      <protection locked="0"/>
    </xf>
    <xf numFmtId="0" fontId="1" fillId="3" borderId="8" xfId="2" applyFill="1" applyBorder="1" applyAlignment="1" applyProtection="1">
      <alignment horizontal="center"/>
      <protection locked="0"/>
    </xf>
    <xf numFmtId="0" fontId="16" fillId="0" borderId="31" xfId="2" applyFont="1" applyBorder="1" applyAlignment="1">
      <alignment horizontal="right" indent="2"/>
    </xf>
    <xf numFmtId="0" fontId="0" fillId="0" borderId="6" xfId="0" applyBorder="1"/>
    <xf numFmtId="0" fontId="16" fillId="0" borderId="12" xfId="2" applyFont="1" applyBorder="1" applyAlignment="1">
      <alignment horizontal="right" indent="2"/>
    </xf>
    <xf numFmtId="0" fontId="2" fillId="2" borderId="7" xfId="2" applyFont="1" applyFill="1" applyBorder="1" applyAlignment="1">
      <alignment horizontal="center"/>
    </xf>
    <xf numFmtId="0" fontId="18" fillId="0" borderId="0" xfId="0" applyFont="1"/>
    <xf numFmtId="0" fontId="2" fillId="2" borderId="39" xfId="2" applyFont="1" applyFill="1" applyBorder="1" applyAlignment="1">
      <alignment horizontal="center"/>
    </xf>
    <xf numFmtId="0" fontId="2" fillId="2" borderId="40" xfId="2" applyFont="1" applyFill="1" applyBorder="1" applyAlignment="1">
      <alignment horizontal="center"/>
    </xf>
    <xf numFmtId="0" fontId="6" fillId="0" borderId="41" xfId="2" applyFont="1" applyBorder="1" applyAlignment="1">
      <alignment horizontal="center"/>
    </xf>
    <xf numFmtId="0" fontId="6" fillId="0" borderId="42" xfId="2" applyFont="1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42" xfId="2" applyBorder="1" applyAlignment="1">
      <alignment horizontal="center"/>
    </xf>
    <xf numFmtId="164" fontId="1" fillId="2" borderId="43" xfId="2" applyNumberFormat="1" applyFill="1" applyBorder="1" applyAlignment="1">
      <alignment horizontal="center"/>
    </xf>
    <xf numFmtId="164" fontId="1" fillId="2" borderId="44" xfId="2" applyNumberFormat="1" applyFill="1" applyBorder="1" applyAlignment="1">
      <alignment horizontal="center"/>
    </xf>
    <xf numFmtId="166" fontId="6" fillId="0" borderId="43" xfId="2" quotePrefix="1" applyNumberFormat="1" applyFont="1" applyBorder="1" applyAlignment="1">
      <alignment horizontal="center"/>
    </xf>
    <xf numFmtId="166" fontId="6" fillId="0" borderId="45" xfId="2" quotePrefix="1" applyNumberFormat="1" applyFont="1" applyBorder="1" applyAlignment="1">
      <alignment horizontal="center"/>
    </xf>
    <xf numFmtId="166" fontId="6" fillId="2" borderId="43" xfId="2" quotePrefix="1" applyNumberFormat="1" applyFont="1" applyFill="1" applyBorder="1" applyAlignment="1">
      <alignment horizontal="center"/>
    </xf>
    <xf numFmtId="166" fontId="6" fillId="2" borderId="45" xfId="2" quotePrefix="1" applyNumberFormat="1" applyFont="1" applyFill="1" applyBorder="1" applyAlignment="1">
      <alignment horizontal="center"/>
    </xf>
    <xf numFmtId="165" fontId="6" fillId="0" borderId="41" xfId="2" quotePrefix="1" applyNumberFormat="1" applyFont="1" applyBorder="1" applyAlignment="1">
      <alignment horizontal="center"/>
    </xf>
    <xf numFmtId="165" fontId="6" fillId="0" borderId="42" xfId="2" quotePrefix="1" applyNumberFormat="1" applyFont="1" applyBorder="1" applyAlignment="1">
      <alignment horizontal="center"/>
    </xf>
    <xf numFmtId="166" fontId="6" fillId="0" borderId="44" xfId="2" quotePrefix="1" applyNumberFormat="1" applyFont="1" applyBorder="1" applyAlignment="1">
      <alignment horizontal="center"/>
    </xf>
    <xf numFmtId="164" fontId="6" fillId="2" borderId="41" xfId="2" quotePrefix="1" applyNumberFormat="1" applyFont="1" applyFill="1" applyBorder="1" applyAlignment="1">
      <alignment horizontal="center"/>
    </xf>
    <xf numFmtId="164" fontId="6" fillId="2" borderId="42" xfId="2" quotePrefix="1" applyNumberFormat="1" applyFont="1" applyFill="1" applyBorder="1" applyAlignment="1">
      <alignment horizontal="center"/>
    </xf>
    <xf numFmtId="0" fontId="6" fillId="2" borderId="43" xfId="2" quotePrefix="1" applyFont="1" applyFill="1" applyBorder="1" applyAlignment="1">
      <alignment horizontal="center"/>
    </xf>
    <xf numFmtId="0" fontId="6" fillId="2" borderId="45" xfId="2" quotePrefix="1" applyFont="1" applyFill="1" applyBorder="1" applyAlignment="1">
      <alignment horizontal="center"/>
    </xf>
    <xf numFmtId="166" fontId="7" fillId="0" borderId="46" xfId="2" quotePrefix="1" applyNumberFormat="1" applyFont="1" applyBorder="1" applyAlignment="1">
      <alignment horizontal="center"/>
    </xf>
    <xf numFmtId="166" fontId="7" fillId="0" borderId="47" xfId="2" quotePrefix="1" applyNumberFormat="1" applyFont="1" applyBorder="1" applyAlignment="1">
      <alignment horizontal="center"/>
    </xf>
    <xf numFmtId="166" fontId="1" fillId="4" borderId="16" xfId="2" applyNumberFormat="1" applyFill="1" applyBorder="1" applyAlignment="1">
      <alignment horizontal="center"/>
    </xf>
    <xf numFmtId="166" fontId="1" fillId="4" borderId="10" xfId="2" applyNumberFormat="1" applyFill="1" applyBorder="1" applyAlignment="1">
      <alignment horizontal="center"/>
    </xf>
    <xf numFmtId="166" fontId="1" fillId="5" borderId="16" xfId="2" applyNumberFormat="1" applyFill="1" applyBorder="1" applyAlignment="1">
      <alignment horizontal="center"/>
    </xf>
    <xf numFmtId="166" fontId="1" fillId="5" borderId="10" xfId="2" applyNumberFormat="1" applyFill="1" applyBorder="1" applyAlignment="1">
      <alignment horizontal="center"/>
    </xf>
    <xf numFmtId="0" fontId="19" fillId="0" borderId="0" xfId="2" applyFont="1"/>
    <xf numFmtId="166" fontId="7" fillId="3" borderId="20" xfId="2" quotePrefix="1" applyNumberFormat="1" applyFont="1" applyFill="1" applyBorder="1" applyAlignment="1" applyProtection="1">
      <alignment horizontal="center"/>
      <protection locked="0"/>
    </xf>
    <xf numFmtId="2" fontId="7" fillId="3" borderId="20" xfId="2" quotePrefix="1" applyNumberFormat="1" applyFont="1" applyFill="1" applyBorder="1" applyAlignment="1" applyProtection="1">
      <alignment horizontal="center"/>
      <protection locked="0"/>
    </xf>
    <xf numFmtId="1" fontId="7" fillId="3" borderId="20" xfId="2" quotePrefix="1" applyNumberFormat="1" applyFont="1" applyFill="1" applyBorder="1" applyAlignment="1" applyProtection="1">
      <alignment horizontal="center"/>
      <protection locked="0"/>
    </xf>
    <xf numFmtId="166" fontId="1" fillId="0" borderId="0" xfId="2" applyNumberFormat="1"/>
    <xf numFmtId="166" fontId="1" fillId="3" borderId="15" xfId="2" applyNumberFormat="1" applyFill="1" applyBorder="1" applyAlignment="1" applyProtection="1">
      <alignment horizontal="center"/>
      <protection locked="0"/>
    </xf>
    <xf numFmtId="166" fontId="1" fillId="3" borderId="26" xfId="2" applyNumberFormat="1" applyFill="1" applyBorder="1" applyAlignment="1" applyProtection="1">
      <alignment horizontal="center"/>
      <protection locked="0"/>
    </xf>
    <xf numFmtId="167" fontId="0" fillId="0" borderId="0" xfId="0" applyNumberFormat="1"/>
    <xf numFmtId="0" fontId="0" fillId="0" borderId="0" xfId="0" quotePrefix="1"/>
    <xf numFmtId="0" fontId="19" fillId="0" borderId="0" xfId="0" applyFont="1" applyAlignment="1">
      <alignment vertical="top" wrapText="1"/>
    </xf>
    <xf numFmtId="166" fontId="1" fillId="3" borderId="31" xfId="2" applyNumberFormat="1" applyFill="1" applyBorder="1" applyAlignment="1" applyProtection="1">
      <alignment horizontal="center"/>
      <protection locked="0"/>
    </xf>
    <xf numFmtId="0" fontId="1" fillId="3" borderId="31" xfId="2" applyFill="1" applyBorder="1" applyAlignment="1" applyProtection="1">
      <alignment horizontal="center"/>
      <protection locked="0"/>
    </xf>
    <xf numFmtId="2" fontId="1" fillId="4" borderId="16" xfId="2" applyNumberFormat="1" applyFill="1" applyBorder="1" applyAlignment="1">
      <alignment horizontal="center"/>
    </xf>
    <xf numFmtId="2" fontId="1" fillId="4" borderId="10" xfId="2" applyNumberFormat="1" applyFill="1" applyBorder="1" applyAlignment="1">
      <alignment horizontal="center"/>
    </xf>
    <xf numFmtId="169" fontId="1" fillId="3" borderId="16" xfId="2" applyNumberFormat="1" applyFill="1" applyBorder="1" applyAlignment="1" applyProtection="1">
      <alignment horizontal="center"/>
      <protection locked="0"/>
    </xf>
    <xf numFmtId="169" fontId="1" fillId="3" borderId="10" xfId="2" applyNumberFormat="1" applyFill="1" applyBorder="1" applyAlignment="1" applyProtection="1">
      <alignment horizontal="center"/>
      <protection locked="0"/>
    </xf>
    <xf numFmtId="0" fontId="1" fillId="3" borderId="38" xfId="2" applyFill="1" applyBorder="1" applyAlignment="1" applyProtection="1">
      <alignment horizontal="center"/>
      <protection locked="0"/>
    </xf>
    <xf numFmtId="0" fontId="1" fillId="3" borderId="23" xfId="2" applyFill="1" applyBorder="1" applyAlignment="1" applyProtection="1">
      <alignment horizontal="center"/>
      <protection locked="0"/>
    </xf>
    <xf numFmtId="0" fontId="2" fillId="2" borderId="48" xfId="2" applyFont="1" applyFill="1" applyBorder="1" applyAlignment="1">
      <alignment horizontal="center"/>
    </xf>
    <xf numFmtId="0" fontId="1" fillId="4" borderId="49" xfId="2" applyFill="1" applyBorder="1" applyAlignment="1" applyProtection="1">
      <alignment horizontal="center"/>
      <protection locked="0"/>
    </xf>
    <xf numFmtId="0" fontId="1" fillId="4" borderId="50" xfId="2" applyFill="1" applyBorder="1" applyAlignment="1" applyProtection="1">
      <alignment horizontal="center"/>
      <protection locked="0"/>
    </xf>
    <xf numFmtId="0" fontId="1" fillId="4" borderId="51" xfId="2" applyFill="1" applyBorder="1" applyAlignment="1" applyProtection="1">
      <alignment horizontal="center"/>
      <protection locked="0"/>
    </xf>
    <xf numFmtId="0" fontId="1" fillId="4" borderId="52" xfId="2" applyFill="1" applyBorder="1" applyAlignment="1" applyProtection="1">
      <alignment horizontal="center"/>
      <protection locked="0"/>
    </xf>
    <xf numFmtId="0" fontId="1" fillId="0" borderId="0" xfId="2" applyAlignment="1">
      <alignment horizontal="left" indent="2"/>
    </xf>
    <xf numFmtId="0" fontId="0" fillId="0" borderId="0" xfId="0" applyAlignment="1">
      <alignment horizontal="center"/>
    </xf>
    <xf numFmtId="0" fontId="1" fillId="2" borderId="0" xfId="2" applyFill="1"/>
    <xf numFmtId="0" fontId="0" fillId="2" borderId="0" xfId="2" applyFont="1" applyFill="1"/>
    <xf numFmtId="165" fontId="6" fillId="0" borderId="54" xfId="2" quotePrefix="1" applyNumberFormat="1" applyFont="1" applyBorder="1" applyAlignment="1">
      <alignment horizontal="center"/>
    </xf>
    <xf numFmtId="164" fontId="6" fillId="2" borderId="54" xfId="2" quotePrefix="1" applyNumberFormat="1" applyFont="1" applyFill="1" applyBorder="1" applyAlignment="1">
      <alignment horizontal="center"/>
    </xf>
    <xf numFmtId="0" fontId="6" fillId="2" borderId="55" xfId="2" quotePrefix="1" applyFont="1" applyFill="1" applyBorder="1" applyAlignment="1">
      <alignment horizontal="center"/>
    </xf>
    <xf numFmtId="166" fontId="6" fillId="0" borderId="27" xfId="2" quotePrefix="1" applyNumberFormat="1" applyFont="1" applyBorder="1" applyAlignment="1">
      <alignment horizontal="center"/>
    </xf>
    <xf numFmtId="164" fontId="1" fillId="2" borderId="34" xfId="2" applyNumberFormat="1" applyFill="1" applyBorder="1" applyAlignment="1">
      <alignment horizontal="center"/>
    </xf>
    <xf numFmtId="166" fontId="6" fillId="6" borderId="0" xfId="2" quotePrefix="1" applyNumberFormat="1" applyFont="1" applyFill="1" applyAlignment="1">
      <alignment horizontal="center"/>
    </xf>
    <xf numFmtId="165" fontId="6" fillId="6" borderId="0" xfId="2" quotePrefix="1" applyNumberFormat="1" applyFont="1" applyFill="1" applyAlignment="1">
      <alignment horizontal="center"/>
    </xf>
    <xf numFmtId="164" fontId="6" fillId="6" borderId="0" xfId="2" quotePrefix="1" applyNumberFormat="1" applyFont="1" applyFill="1" applyAlignment="1">
      <alignment horizontal="center"/>
    </xf>
    <xf numFmtId="0" fontId="6" fillId="6" borderId="0" xfId="2" quotePrefix="1" applyFont="1" applyFill="1" applyAlignment="1">
      <alignment horizontal="center"/>
    </xf>
    <xf numFmtId="166" fontId="7" fillId="6" borderId="4" xfId="2" quotePrefix="1" applyNumberFormat="1" applyFont="1" applyFill="1" applyBorder="1" applyAlignment="1">
      <alignment horizontal="center"/>
    </xf>
    <xf numFmtId="0" fontId="6" fillId="0" borderId="56" xfId="2" applyFont="1" applyBorder="1" applyAlignment="1">
      <alignment horizontal="center"/>
    </xf>
    <xf numFmtId="0" fontId="1" fillId="0" borderId="56" xfId="2" applyBorder="1" applyAlignment="1">
      <alignment horizontal="center"/>
    </xf>
    <xf numFmtId="164" fontId="1" fillId="2" borderId="27" xfId="2" applyNumberFormat="1" applyFill="1" applyBorder="1" applyAlignment="1">
      <alignment horizontal="center"/>
    </xf>
    <xf numFmtId="165" fontId="6" fillId="0" borderId="56" xfId="2" quotePrefix="1" applyNumberFormat="1" applyFont="1" applyBorder="1" applyAlignment="1">
      <alignment horizontal="center"/>
    </xf>
    <xf numFmtId="164" fontId="6" fillId="2" borderId="56" xfId="2" quotePrefix="1" applyNumberFormat="1" applyFont="1" applyFill="1" applyBorder="1" applyAlignment="1">
      <alignment horizontal="center"/>
    </xf>
    <xf numFmtId="168" fontId="1" fillId="4" borderId="0" xfId="2" applyNumberFormat="1" applyFill="1" applyAlignment="1">
      <alignment horizontal="center"/>
    </xf>
    <xf numFmtId="0" fontId="2" fillId="5" borderId="7" xfId="2" applyFont="1" applyFill="1" applyBorder="1" applyAlignment="1">
      <alignment horizontal="center"/>
    </xf>
    <xf numFmtId="0" fontId="1" fillId="5" borderId="38" xfId="2" applyFill="1" applyBorder="1" applyAlignment="1" applyProtection="1">
      <alignment horizontal="center"/>
      <protection locked="0"/>
    </xf>
    <xf numFmtId="0" fontId="1" fillId="5" borderId="23" xfId="2" applyFill="1" applyBorder="1" applyAlignment="1" applyProtection="1">
      <alignment horizontal="center"/>
      <protection locked="0"/>
    </xf>
    <xf numFmtId="168" fontId="1" fillId="4" borderId="38" xfId="2" applyNumberFormat="1" applyFill="1" applyBorder="1" applyAlignment="1">
      <alignment horizontal="center"/>
    </xf>
    <xf numFmtId="168" fontId="1" fillId="4" borderId="55" xfId="2" applyNumberFormat="1" applyFill="1" applyBorder="1" applyAlignment="1">
      <alignment horizontal="center"/>
    </xf>
    <xf numFmtId="168" fontId="1" fillId="4" borderId="58" xfId="2" applyNumberFormat="1" applyFill="1" applyBorder="1" applyAlignment="1">
      <alignment horizontal="center"/>
    </xf>
    <xf numFmtId="168" fontId="1" fillId="4" borderId="28" xfId="2" applyNumberFormat="1" applyFill="1" applyBorder="1" applyAlignment="1">
      <alignment horizontal="center"/>
    </xf>
    <xf numFmtId="168" fontId="1" fillId="4" borderId="37" xfId="2" applyNumberFormat="1" applyFill="1" applyBorder="1" applyAlignment="1">
      <alignment horizontal="center"/>
    </xf>
    <xf numFmtId="0" fontId="2" fillId="2" borderId="57" xfId="2" applyFont="1" applyFill="1" applyBorder="1" applyAlignment="1">
      <alignment horizontal="center"/>
    </xf>
    <xf numFmtId="0" fontId="1" fillId="3" borderId="59" xfId="2" applyFill="1" applyBorder="1" applyAlignment="1" applyProtection="1">
      <alignment horizontal="center"/>
      <protection locked="0"/>
    </xf>
    <xf numFmtId="0" fontId="1" fillId="3" borderId="60" xfId="2" applyFill="1" applyBorder="1" applyAlignment="1" applyProtection="1">
      <alignment horizontal="center"/>
      <protection locked="0"/>
    </xf>
    <xf numFmtId="0" fontId="1" fillId="3" borderId="61" xfId="2" applyFill="1" applyBorder="1" applyAlignment="1" applyProtection="1">
      <alignment horizontal="center"/>
      <protection locked="0"/>
    </xf>
    <xf numFmtId="0" fontId="6" fillId="0" borderId="54" xfId="2" applyFont="1" applyBorder="1" applyAlignment="1">
      <alignment horizontal="center"/>
    </xf>
    <xf numFmtId="0" fontId="1" fillId="0" borderId="54" xfId="2" applyBorder="1" applyAlignment="1">
      <alignment horizontal="center"/>
    </xf>
    <xf numFmtId="0" fontId="6" fillId="2" borderId="27" xfId="2" quotePrefix="1" applyFont="1" applyFill="1" applyBorder="1" applyAlignment="1">
      <alignment horizontal="center"/>
    </xf>
    <xf numFmtId="0" fontId="2" fillId="6" borderId="62" xfId="2" applyFont="1" applyFill="1" applyBorder="1" applyAlignment="1">
      <alignment horizontal="center"/>
    </xf>
    <xf numFmtId="0" fontId="6" fillId="6" borderId="63" xfId="2" applyFont="1" applyFill="1" applyBorder="1" applyAlignment="1">
      <alignment horizontal="center"/>
    </xf>
    <xf numFmtId="0" fontId="1" fillId="6" borderId="63" xfId="2" applyFill="1" applyBorder="1" applyAlignment="1">
      <alignment horizontal="center"/>
    </xf>
    <xf numFmtId="164" fontId="1" fillId="6" borderId="63" xfId="2" applyNumberFormat="1" applyFill="1" applyBorder="1" applyAlignment="1">
      <alignment horizontal="center"/>
    </xf>
    <xf numFmtId="166" fontId="6" fillId="6" borderId="63" xfId="2" quotePrefix="1" applyNumberFormat="1" applyFont="1" applyFill="1" applyBorder="1" applyAlignment="1">
      <alignment horizontal="center"/>
    </xf>
    <xf numFmtId="165" fontId="6" fillId="6" borderId="63" xfId="2" quotePrefix="1" applyNumberFormat="1" applyFont="1" applyFill="1" applyBorder="1" applyAlignment="1">
      <alignment horizontal="center"/>
    </xf>
    <xf numFmtId="164" fontId="6" fillId="6" borderId="63" xfId="2" quotePrefix="1" applyNumberFormat="1" applyFont="1" applyFill="1" applyBorder="1" applyAlignment="1">
      <alignment horizontal="center"/>
    </xf>
    <xf numFmtId="0" fontId="6" fillId="6" borderId="63" xfId="2" quotePrefix="1" applyFont="1" applyFill="1" applyBorder="1" applyAlignment="1">
      <alignment horizontal="center"/>
    </xf>
    <xf numFmtId="166" fontId="7" fillId="6" borderId="64" xfId="2" quotePrefix="1" applyNumberFormat="1" applyFont="1" applyFill="1" applyBorder="1" applyAlignment="1">
      <alignment horizontal="center"/>
    </xf>
    <xf numFmtId="0" fontId="19" fillId="0" borderId="0" xfId="0" applyFont="1" applyAlignment="1">
      <alignment horizontal="left" vertical="top" indent="2"/>
    </xf>
    <xf numFmtId="2" fontId="2" fillId="2" borderId="7" xfId="2" applyNumberFormat="1" applyFont="1" applyFill="1" applyBorder="1"/>
    <xf numFmtId="2" fontId="2" fillId="2" borderId="20" xfId="2" applyNumberFormat="1" applyFont="1" applyFill="1" applyBorder="1"/>
    <xf numFmtId="2" fontId="2" fillId="2" borderId="13" xfId="2" applyNumberFormat="1" applyFont="1" applyFill="1" applyBorder="1" applyAlignment="1">
      <alignment horizontal="left" indent="2"/>
    </xf>
    <xf numFmtId="2" fontId="0" fillId="0" borderId="0" xfId="2" applyNumberFormat="1" applyFont="1"/>
    <xf numFmtId="2" fontId="0" fillId="0" borderId="2" xfId="2" applyNumberFormat="1" applyFont="1" applyBorder="1" applyAlignment="1">
      <alignment horizontal="center"/>
    </xf>
    <xf numFmtId="44" fontId="1" fillId="0" borderId="2" xfId="1" applyBorder="1" applyAlignment="1" applyProtection="1">
      <alignment horizontal="left" indent="2"/>
    </xf>
    <xf numFmtId="166" fontId="1" fillId="2" borderId="0" xfId="2" applyNumberFormat="1" applyFill="1"/>
    <xf numFmtId="2" fontId="2" fillId="2" borderId="6" xfId="2" applyNumberFormat="1" applyFont="1" applyFill="1" applyBorder="1" applyAlignment="1">
      <alignment horizontal="left" indent="3"/>
    </xf>
    <xf numFmtId="0" fontId="14" fillId="0" borderId="0" xfId="2" applyFont="1" applyAlignment="1">
      <alignment horizontal="center" vertical="top" wrapText="1"/>
    </xf>
    <xf numFmtId="0" fontId="20" fillId="0" borderId="0" xfId="0" applyFont="1" applyAlignment="1">
      <alignment horizontal="left" indent="3"/>
    </xf>
    <xf numFmtId="0" fontId="1" fillId="3" borderId="29" xfId="2" applyFill="1" applyBorder="1" applyAlignment="1" applyProtection="1">
      <alignment horizontal="center"/>
      <protection locked="0"/>
    </xf>
    <xf numFmtId="165" fontId="1" fillId="0" borderId="0" xfId="2" applyNumberFormat="1" applyAlignment="1">
      <alignment horizontal="center"/>
    </xf>
    <xf numFmtId="2" fontId="2" fillId="2" borderId="7" xfId="2" applyNumberFormat="1" applyFont="1" applyFill="1" applyBorder="1" applyAlignment="1">
      <alignment horizontal="left" indent="2"/>
    </xf>
    <xf numFmtId="0" fontId="2" fillId="2" borderId="12" xfId="2" applyFont="1" applyFill="1" applyBorder="1" applyAlignment="1">
      <alignment horizontal="center"/>
    </xf>
    <xf numFmtId="0" fontId="1" fillId="0" borderId="0" xfId="2" applyAlignment="1">
      <alignment horizontal="center"/>
    </xf>
    <xf numFmtId="0" fontId="5" fillId="0" borderId="0" xfId="2" applyFont="1" applyAlignment="1">
      <alignment horizontal="left" indent="2"/>
    </xf>
    <xf numFmtId="0" fontId="0" fillId="0" borderId="36" xfId="2" applyFont="1" applyBorder="1" applyAlignment="1">
      <alignment horizontal="left" indent="5"/>
    </xf>
    <xf numFmtId="0" fontId="0" fillId="0" borderId="31" xfId="2" applyFont="1" applyBorder="1" applyAlignment="1">
      <alignment horizontal="left" indent="5"/>
    </xf>
    <xf numFmtId="0" fontId="0" fillId="0" borderId="38" xfId="2" quotePrefix="1" applyFont="1" applyBorder="1" applyAlignment="1">
      <alignment horizontal="center"/>
    </xf>
    <xf numFmtId="0" fontId="0" fillId="0" borderId="33" xfId="2" quotePrefix="1" applyFont="1" applyBorder="1" applyAlignment="1">
      <alignment horizontal="center"/>
    </xf>
    <xf numFmtId="0" fontId="0" fillId="0" borderId="17" xfId="2" quotePrefix="1" applyFont="1" applyBorder="1" applyAlignment="1">
      <alignment horizontal="center"/>
    </xf>
    <xf numFmtId="0" fontId="1" fillId="0" borderId="28" xfId="2" applyBorder="1" applyAlignment="1">
      <alignment horizontal="center"/>
    </xf>
    <xf numFmtId="0" fontId="1" fillId="0" borderId="27" xfId="2" applyBorder="1" applyAlignment="1">
      <alignment horizontal="center"/>
    </xf>
    <xf numFmtId="0" fontId="1" fillId="0" borderId="29" xfId="2" applyBorder="1" applyAlignment="1">
      <alignment horizontal="center"/>
    </xf>
    <xf numFmtId="0" fontId="1" fillId="0" borderId="38" xfId="2" applyBorder="1" applyAlignment="1">
      <alignment horizontal="center"/>
    </xf>
    <xf numFmtId="0" fontId="1" fillId="0" borderId="33" xfId="2" applyBorder="1" applyAlignment="1">
      <alignment horizontal="center"/>
    </xf>
    <xf numFmtId="0" fontId="1" fillId="0" borderId="15" xfId="2" applyBorder="1" applyAlignment="1">
      <alignment horizontal="center"/>
    </xf>
    <xf numFmtId="0" fontId="1" fillId="0" borderId="55" xfId="2" applyBorder="1" applyAlignment="1">
      <alignment horizontal="center"/>
    </xf>
    <xf numFmtId="0" fontId="1" fillId="0" borderId="0" xfId="2" applyAlignment="1">
      <alignment horizontal="center"/>
    </xf>
    <xf numFmtId="0" fontId="1" fillId="0" borderId="9" xfId="2" applyBorder="1" applyAlignment="1">
      <alignment horizontal="center"/>
    </xf>
    <xf numFmtId="0" fontId="1" fillId="0" borderId="26" xfId="2" applyBorder="1" applyAlignment="1">
      <alignment horizontal="center"/>
    </xf>
    <xf numFmtId="2" fontId="0" fillId="0" borderId="14" xfId="2" applyNumberFormat="1" applyFont="1" applyBorder="1" applyAlignment="1">
      <alignment horizontal="left" indent="5"/>
    </xf>
    <xf numFmtId="2" fontId="0" fillId="0" borderId="15" xfId="2" applyNumberFormat="1" applyFont="1" applyBorder="1" applyAlignment="1">
      <alignment horizontal="left" indent="5"/>
    </xf>
    <xf numFmtId="2" fontId="0" fillId="0" borderId="24" xfId="2" applyNumberFormat="1" applyFont="1" applyBorder="1" applyAlignment="1">
      <alignment horizontal="left" indent="5"/>
    </xf>
    <xf numFmtId="2" fontId="0" fillId="0" borderId="26" xfId="2" applyNumberFormat="1" applyFont="1" applyBorder="1" applyAlignment="1">
      <alignment horizontal="left" indent="5"/>
    </xf>
    <xf numFmtId="0" fontId="5" fillId="0" borderId="0" xfId="2" applyFont="1" applyAlignment="1">
      <alignment horizontal="left" indent="15"/>
    </xf>
    <xf numFmtId="0" fontId="2" fillId="2" borderId="6" xfId="2" applyFont="1" applyFill="1" applyBorder="1" applyAlignment="1">
      <alignment horizontal="center"/>
    </xf>
    <xf numFmtId="0" fontId="2" fillId="2" borderId="12" xfId="2" applyFont="1" applyFill="1" applyBorder="1" applyAlignment="1">
      <alignment horizontal="center"/>
    </xf>
    <xf numFmtId="0" fontId="0" fillId="0" borderId="14" xfId="2" applyFont="1" applyBorder="1" applyAlignment="1">
      <alignment horizontal="center"/>
    </xf>
    <xf numFmtId="0" fontId="0" fillId="0" borderId="15" xfId="2" applyFont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53" xfId="2" applyFont="1" applyBorder="1" applyAlignment="1">
      <alignment horizontal="center"/>
    </xf>
    <xf numFmtId="0" fontId="1" fillId="0" borderId="53" xfId="2" applyBorder="1" applyAlignment="1">
      <alignment horizontal="center"/>
    </xf>
    <xf numFmtId="0" fontId="2" fillId="0" borderId="4" xfId="2" applyFont="1" applyBorder="1" applyAlignment="1">
      <alignment horizontal="left" indent="1"/>
    </xf>
    <xf numFmtId="2" fontId="1" fillId="0" borderId="38" xfId="2" applyNumberFormat="1" applyBorder="1" applyAlignment="1">
      <alignment horizontal="center"/>
    </xf>
    <xf numFmtId="2" fontId="1" fillId="0" borderId="33" xfId="2" applyNumberFormat="1" applyBorder="1" applyAlignment="1">
      <alignment horizontal="center"/>
    </xf>
    <xf numFmtId="2" fontId="1" fillId="0" borderId="17" xfId="2" applyNumberFormat="1" applyBorder="1" applyAlignment="1">
      <alignment horizontal="center"/>
    </xf>
    <xf numFmtId="2" fontId="1" fillId="0" borderId="37" xfId="2" applyNumberFormat="1" applyBorder="1" applyAlignment="1">
      <alignment horizontal="center"/>
    </xf>
    <xf numFmtId="2" fontId="1" fillId="0" borderId="32" xfId="2" applyNumberFormat="1" applyBorder="1" applyAlignment="1">
      <alignment horizontal="center"/>
    </xf>
    <xf numFmtId="2" fontId="1" fillId="0" borderId="30" xfId="2" applyNumberFormat="1" applyBorder="1" applyAlignment="1">
      <alignment horizontal="center"/>
    </xf>
    <xf numFmtId="2" fontId="1" fillId="0" borderId="28" xfId="2" applyNumberFormat="1" applyBorder="1" applyAlignment="1">
      <alignment horizontal="center"/>
    </xf>
    <xf numFmtId="2" fontId="1" fillId="0" borderId="27" xfId="2" applyNumberFormat="1" applyBorder="1" applyAlignment="1">
      <alignment horizontal="center"/>
    </xf>
    <xf numFmtId="2" fontId="1" fillId="0" borderId="29" xfId="2" applyNumberFormat="1" applyBorder="1" applyAlignment="1">
      <alignment horizontal="center"/>
    </xf>
    <xf numFmtId="2" fontId="1" fillId="0" borderId="15" xfId="2" applyNumberFormat="1" applyBorder="1" applyAlignment="1">
      <alignment horizontal="center"/>
    </xf>
    <xf numFmtId="2" fontId="1" fillId="0" borderId="31" xfId="2" applyNumberFormat="1" applyBorder="1" applyAlignment="1">
      <alignment horizontal="center"/>
    </xf>
    <xf numFmtId="2" fontId="1" fillId="0" borderId="26" xfId="2" applyNumberFormat="1" applyBorder="1" applyAlignment="1">
      <alignment horizontal="center"/>
    </xf>
    <xf numFmtId="2" fontId="1" fillId="0" borderId="27" xfId="2" applyNumberFormat="1" applyBorder="1" applyAlignment="1">
      <alignment horizontal="left" indent="2"/>
    </xf>
    <xf numFmtId="2" fontId="1" fillId="0" borderId="29" xfId="2" applyNumberFormat="1" applyBorder="1" applyAlignment="1">
      <alignment horizontal="left" indent="2"/>
    </xf>
    <xf numFmtId="0" fontId="0" fillId="3" borderId="24" xfId="0" applyFill="1" applyBorder="1" applyAlignment="1" applyProtection="1">
      <alignment horizontal="center"/>
      <protection locked="0"/>
    </xf>
    <xf numFmtId="0" fontId="0" fillId="3" borderId="26" xfId="0" applyFill="1" applyBorder="1" applyAlignment="1" applyProtection="1">
      <alignment horizontal="center"/>
      <protection locked="0"/>
    </xf>
    <xf numFmtId="0" fontId="0" fillId="0" borderId="5" xfId="2" applyFont="1" applyBorder="1" applyAlignment="1">
      <alignment horizontal="center"/>
    </xf>
    <xf numFmtId="0" fontId="0" fillId="0" borderId="8" xfId="2" applyFont="1" applyBorder="1" applyAlignment="1">
      <alignment horizontal="center"/>
    </xf>
    <xf numFmtId="0" fontId="0" fillId="3" borderId="3" xfId="0" applyFill="1" applyBorder="1" applyAlignment="1" applyProtection="1">
      <alignment horizontal="center"/>
      <protection locked="0"/>
    </xf>
    <xf numFmtId="0" fontId="0" fillId="3" borderId="9" xfId="0" applyFill="1" applyBorder="1" applyAlignment="1" applyProtection="1">
      <alignment horizontal="center"/>
      <protection locked="0"/>
    </xf>
    <xf numFmtId="0" fontId="12" fillId="2" borderId="1" xfId="2" applyFont="1" applyFill="1" applyBorder="1" applyAlignment="1">
      <alignment horizontal="left" vertical="top" indent="1"/>
    </xf>
    <xf numFmtId="0" fontId="12" fillId="2" borderId="5" xfId="2" applyFont="1" applyFill="1" applyBorder="1" applyAlignment="1">
      <alignment horizontal="left" vertical="top" indent="1"/>
    </xf>
    <xf numFmtId="0" fontId="0" fillId="3" borderId="14" xfId="0" applyFill="1" applyBorder="1" applyAlignment="1" applyProtection="1">
      <alignment horizontal="center"/>
      <protection locked="0"/>
    </xf>
    <xf numFmtId="0" fontId="0" fillId="3" borderId="15" xfId="0" applyFill="1" applyBorder="1" applyAlignment="1" applyProtection="1">
      <alignment horizontal="center"/>
      <protection locked="0"/>
    </xf>
    <xf numFmtId="2" fontId="2" fillId="2" borderId="7" xfId="2" applyNumberFormat="1" applyFont="1" applyFill="1" applyBorder="1" applyAlignment="1">
      <alignment horizontal="left" indent="2"/>
    </xf>
    <xf numFmtId="2" fontId="2" fillId="2" borderId="20" xfId="2" applyNumberFormat="1" applyFont="1" applyFill="1" applyBorder="1" applyAlignment="1">
      <alignment horizontal="left" indent="2"/>
    </xf>
    <xf numFmtId="0" fontId="0" fillId="3" borderId="5" xfId="0" applyFill="1" applyBorder="1" applyAlignment="1" applyProtection="1">
      <alignment horizontal="center"/>
      <protection locked="0"/>
    </xf>
    <xf numFmtId="0" fontId="0" fillId="3" borderId="8" xfId="0" applyFill="1" applyBorder="1" applyAlignment="1" applyProtection="1">
      <alignment horizontal="center"/>
      <protection locked="0"/>
    </xf>
    <xf numFmtId="0" fontId="14" fillId="0" borderId="0" xfId="2" applyFont="1" applyAlignment="1">
      <alignment horizontal="center" vertical="top" wrapText="1"/>
    </xf>
    <xf numFmtId="0" fontId="15" fillId="0" borderId="0" xfId="2" applyFont="1" applyAlignment="1">
      <alignment horizontal="center" wrapText="1"/>
    </xf>
    <xf numFmtId="0" fontId="13" fillId="2" borderId="2" xfId="2" applyFont="1" applyFill="1" applyBorder="1" applyAlignment="1">
      <alignment horizontal="left" vertical="top" wrapText="1"/>
    </xf>
    <xf numFmtId="0" fontId="13" fillId="2" borderId="18" xfId="2" applyFont="1" applyFill="1" applyBorder="1" applyAlignment="1">
      <alignment horizontal="left" vertical="top" wrapText="1"/>
    </xf>
    <xf numFmtId="0" fontId="13" fillId="2" borderId="4" xfId="2" applyFont="1" applyFill="1" applyBorder="1" applyAlignment="1">
      <alignment horizontal="left" vertical="top" wrapText="1"/>
    </xf>
    <xf numFmtId="0" fontId="13" fillId="2" borderId="19" xfId="2" applyFont="1" applyFill="1" applyBorder="1" applyAlignment="1">
      <alignment horizontal="left" vertical="top" wrapText="1"/>
    </xf>
    <xf numFmtId="0" fontId="20" fillId="0" borderId="0" xfId="0" applyFont="1" applyAlignment="1">
      <alignment horizontal="left" indent="3"/>
    </xf>
    <xf numFmtId="2" fontId="0" fillId="0" borderId="6" xfId="2" applyNumberFormat="1" applyFont="1" applyBorder="1" applyAlignment="1">
      <alignment horizontal="center"/>
    </xf>
    <xf numFmtId="2" fontId="0" fillId="0" borderId="12" xfId="2" applyNumberFormat="1" applyFont="1" applyBorder="1" applyAlignment="1">
      <alignment horizontal="center"/>
    </xf>
    <xf numFmtId="44" fontId="1" fillId="0" borderId="13" xfId="1" applyBorder="1" applyAlignment="1" applyProtection="1">
      <alignment horizontal="left" indent="2"/>
    </xf>
    <xf numFmtId="44" fontId="1" fillId="0" borderId="7" xfId="1" applyBorder="1" applyAlignment="1" applyProtection="1">
      <alignment horizontal="left" indent="2"/>
    </xf>
    <xf numFmtId="44" fontId="1" fillId="0" borderId="20" xfId="1" applyBorder="1" applyAlignment="1" applyProtection="1">
      <alignment horizontal="left" indent="2"/>
    </xf>
    <xf numFmtId="0" fontId="1" fillId="3" borderId="28" xfId="2" applyFill="1" applyBorder="1" applyAlignment="1" applyProtection="1">
      <alignment horizontal="center"/>
      <protection locked="0"/>
    </xf>
    <xf numFmtId="0" fontId="1" fillId="3" borderId="27" xfId="2" applyFill="1" applyBorder="1" applyAlignment="1" applyProtection="1">
      <alignment horizontal="center"/>
      <protection locked="0"/>
    </xf>
    <xf numFmtId="0" fontId="1" fillId="3" borderId="29" xfId="2" applyFill="1" applyBorder="1" applyAlignment="1" applyProtection="1">
      <alignment horizontal="center"/>
      <protection locked="0"/>
    </xf>
    <xf numFmtId="2" fontId="1" fillId="0" borderId="33" xfId="2" applyNumberFormat="1" applyBorder="1" applyAlignment="1">
      <alignment horizontal="left" indent="2"/>
    </xf>
    <xf numFmtId="2" fontId="1" fillId="0" borderId="17" xfId="2" applyNumberFormat="1" applyBorder="1" applyAlignment="1">
      <alignment horizontal="left" indent="2"/>
    </xf>
    <xf numFmtId="165" fontId="1" fillId="0" borderId="0" xfId="2" applyNumberFormat="1" applyAlignment="1">
      <alignment horizontal="center"/>
    </xf>
    <xf numFmtId="2" fontId="1" fillId="0" borderId="4" xfId="2" applyNumberFormat="1" applyBorder="1" applyAlignment="1">
      <alignment horizontal="left" indent="2"/>
    </xf>
    <xf numFmtId="2" fontId="1" fillId="0" borderId="19" xfId="2" applyNumberFormat="1" applyBorder="1" applyAlignment="1">
      <alignment horizontal="left" indent="2"/>
    </xf>
    <xf numFmtId="14" fontId="1" fillId="3" borderId="5" xfId="2" applyNumberFormat="1" applyFill="1" applyBorder="1" applyAlignment="1" applyProtection="1">
      <alignment horizontal="left"/>
      <protection locked="0"/>
    </xf>
    <xf numFmtId="14" fontId="1" fillId="3" borderId="19" xfId="2" applyNumberFormat="1" applyFill="1" applyBorder="1" applyAlignment="1" applyProtection="1">
      <alignment horizontal="left"/>
      <protection locked="0"/>
    </xf>
    <xf numFmtId="0" fontId="17" fillId="0" borderId="1" xfId="2" applyFont="1" applyBorder="1" applyAlignment="1">
      <alignment horizontal="left"/>
    </xf>
    <xf numFmtId="0" fontId="17" fillId="0" borderId="18" xfId="2" applyFont="1" applyBorder="1" applyAlignment="1">
      <alignment horizontal="left"/>
    </xf>
    <xf numFmtId="0" fontId="17" fillId="0" borderId="1" xfId="0" applyFont="1" applyBorder="1" applyAlignment="1">
      <alignment horizontal="left"/>
    </xf>
    <xf numFmtId="0" fontId="17" fillId="0" borderId="2" xfId="0" applyFont="1" applyBorder="1" applyAlignment="1">
      <alignment horizontal="left"/>
    </xf>
    <xf numFmtId="0" fontId="17" fillId="0" borderId="18" xfId="0" applyFont="1" applyBorder="1" applyAlignment="1">
      <alignment horizontal="left"/>
    </xf>
    <xf numFmtId="0" fontId="0" fillId="3" borderId="5" xfId="0" applyFill="1" applyBorder="1" applyAlignment="1" applyProtection="1">
      <alignment horizontal="left"/>
      <protection locked="0"/>
    </xf>
    <xf numFmtId="0" fontId="0" fillId="3" borderId="4" xfId="0" applyFill="1" applyBorder="1" applyAlignment="1" applyProtection="1">
      <alignment horizontal="left"/>
      <protection locked="0"/>
    </xf>
    <xf numFmtId="0" fontId="0" fillId="3" borderId="19" xfId="0" applyFill="1" applyBorder="1" applyAlignment="1" applyProtection="1">
      <alignment horizontal="left"/>
      <protection locked="0"/>
    </xf>
    <xf numFmtId="0" fontId="20" fillId="3" borderId="5" xfId="0" applyFont="1" applyFill="1" applyBorder="1" applyAlignment="1" applyProtection="1">
      <alignment horizontal="left" wrapText="1" indent="3"/>
      <protection locked="0"/>
    </xf>
    <xf numFmtId="0" fontId="20" fillId="3" borderId="4" xfId="0" applyFont="1" applyFill="1" applyBorder="1" applyAlignment="1" applyProtection="1">
      <alignment horizontal="left" wrapText="1" indent="3"/>
      <protection locked="0"/>
    </xf>
    <xf numFmtId="0" fontId="20" fillId="3" borderId="19" xfId="0" applyFont="1" applyFill="1" applyBorder="1" applyAlignment="1" applyProtection="1">
      <alignment horizontal="left" wrapText="1" indent="3"/>
      <protection locked="0"/>
    </xf>
    <xf numFmtId="166" fontId="0" fillId="0" borderId="38" xfId="2" applyNumberFormat="1" applyFont="1" applyBorder="1" applyAlignment="1">
      <alignment horizontal="left" indent="2"/>
    </xf>
    <xf numFmtId="166" fontId="1" fillId="0" borderId="33" xfId="2" applyNumberFormat="1" applyBorder="1" applyAlignment="1">
      <alignment horizontal="left" indent="2"/>
    </xf>
    <xf numFmtId="166" fontId="1" fillId="0" borderId="17" xfId="2" applyNumberFormat="1" applyBorder="1" applyAlignment="1">
      <alignment horizontal="left" indent="2"/>
    </xf>
    <xf numFmtId="2" fontId="2" fillId="2" borderId="6" xfId="2" applyNumberFormat="1" applyFont="1" applyFill="1" applyBorder="1" applyAlignment="1">
      <alignment horizontal="left" indent="3"/>
    </xf>
    <xf numFmtId="2" fontId="2" fillId="2" borderId="7" xfId="2" applyNumberFormat="1" applyFont="1" applyFill="1" applyBorder="1" applyAlignment="1">
      <alignment horizontal="left" indent="3"/>
    </xf>
    <xf numFmtId="2" fontId="2" fillId="2" borderId="20" xfId="2" applyNumberFormat="1" applyFont="1" applyFill="1" applyBorder="1" applyAlignment="1">
      <alignment horizontal="left" indent="3"/>
    </xf>
    <xf numFmtId="2" fontId="0" fillId="4" borderId="14" xfId="2" applyNumberFormat="1" applyFont="1" applyFill="1" applyBorder="1" applyAlignment="1">
      <alignment horizontal="left" indent="5"/>
    </xf>
    <xf numFmtId="2" fontId="0" fillId="4" borderId="15" xfId="2" applyNumberFormat="1" applyFont="1" applyFill="1" applyBorder="1" applyAlignment="1">
      <alignment horizontal="left" indent="5"/>
    </xf>
    <xf numFmtId="167" fontId="1" fillId="3" borderId="23" xfId="1" applyNumberFormat="1" applyFill="1" applyBorder="1" applyAlignment="1" applyProtection="1">
      <alignment horizontal="center"/>
      <protection locked="0"/>
    </xf>
    <xf numFmtId="167" fontId="1" fillId="3" borderId="4" xfId="1" applyNumberFormat="1" applyFill="1" applyBorder="1" applyAlignment="1" applyProtection="1">
      <alignment horizontal="center"/>
      <protection locked="0"/>
    </xf>
    <xf numFmtId="167" fontId="1" fillId="3" borderId="19" xfId="1" applyNumberFormat="1" applyFill="1" applyBorder="1" applyAlignment="1" applyProtection="1">
      <alignment horizont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1" xfId="0" applyBorder="1" applyAlignment="1">
      <alignment horizontal="center"/>
    </xf>
    <xf numFmtId="2" fontId="0" fillId="0" borderId="14" xfId="2" applyNumberFormat="1" applyFont="1" applyBorder="1" applyAlignment="1">
      <alignment horizontal="center"/>
    </xf>
    <xf numFmtId="2" fontId="0" fillId="0" borderId="15" xfId="2" applyNumberFormat="1" applyFont="1" applyBorder="1" applyAlignment="1">
      <alignment horizontal="center"/>
    </xf>
    <xf numFmtId="166" fontId="1" fillId="0" borderId="37" xfId="2" applyNumberFormat="1" applyBorder="1" applyAlignment="1">
      <alignment horizontal="left" indent="2"/>
    </xf>
    <xf numFmtId="166" fontId="1" fillId="0" borderId="32" xfId="2" applyNumberFormat="1" applyBorder="1" applyAlignment="1">
      <alignment horizontal="left" indent="2"/>
    </xf>
    <xf numFmtId="166" fontId="1" fillId="0" borderId="30" xfId="2" applyNumberFormat="1" applyBorder="1" applyAlignment="1">
      <alignment horizontal="left" indent="2"/>
    </xf>
  </cellXfs>
  <cellStyles count="5">
    <cellStyle name="Currency" xfId="1" builtinId="4"/>
    <cellStyle name="Currency 2" xfId="4" xr:uid="{00000000-0005-0000-0000-000001000000}"/>
    <cellStyle name="Normal" xfId="0" builtinId="0"/>
    <cellStyle name="Normal 7" xfId="2" xr:uid="{00000000-0005-0000-0000-000003000000}"/>
    <cellStyle name="Percent 3" xfId="3" xr:uid="{00000000-0005-0000-0000-000004000000}"/>
  </cellStyles>
  <dxfs count="17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257176</xdr:colOff>
      <xdr:row>0</xdr:row>
      <xdr:rowOff>17319</xdr:rowOff>
    </xdr:from>
    <xdr:to>
      <xdr:col>14</xdr:col>
      <xdr:colOff>42292</xdr:colOff>
      <xdr:row>1</xdr:row>
      <xdr:rowOff>49323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69CA7964-2D1B-41D0-B34C-233FDDBE5175}"/>
            </a:ext>
          </a:extLst>
        </xdr:cNvPr>
        <xdr:cNvSpPr txBox="1"/>
      </xdr:nvSpPr>
      <xdr:spPr>
        <a:xfrm>
          <a:off x="8391526" y="17319"/>
          <a:ext cx="1956816" cy="6035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100"/>
            <a:t>ITD 1039   (Rev. 6-2025)</a:t>
          </a:r>
        </a:p>
        <a:p>
          <a:pPr algn="r"/>
          <a:r>
            <a:rPr lang="en-US" sz="1100"/>
            <a:t>itd.idaho.gov</a:t>
          </a:r>
        </a:p>
      </xdr:txBody>
    </xdr:sp>
    <xdr:clientData/>
  </xdr:twoCellAnchor>
  <xdr:twoCellAnchor>
    <xdr:from>
      <xdr:col>11</xdr:col>
      <xdr:colOff>257175</xdr:colOff>
      <xdr:row>43</xdr:row>
      <xdr:rowOff>17322</xdr:rowOff>
    </xdr:from>
    <xdr:to>
      <xdr:col>14</xdr:col>
      <xdr:colOff>42291</xdr:colOff>
      <xdr:row>43</xdr:row>
      <xdr:rowOff>620826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A95EAEF6-6801-44AB-BE7B-5EC5363E922D}"/>
            </a:ext>
          </a:extLst>
        </xdr:cNvPr>
        <xdr:cNvSpPr txBox="1"/>
      </xdr:nvSpPr>
      <xdr:spPr>
        <a:xfrm>
          <a:off x="8391525" y="8446947"/>
          <a:ext cx="1956816" cy="6035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100"/>
            <a:t>ITD 1039   (Rev. 6-2025)</a:t>
          </a:r>
        </a:p>
        <a:p>
          <a:pPr algn="r"/>
          <a:r>
            <a:rPr lang="en-US" sz="1100"/>
            <a:t>itd.idaho.gov</a:t>
          </a:r>
        </a:p>
      </xdr:txBody>
    </xdr:sp>
    <xdr:clientData/>
  </xdr:twoCellAnchor>
  <xdr:twoCellAnchor>
    <xdr:from>
      <xdr:col>11</xdr:col>
      <xdr:colOff>257175</xdr:colOff>
      <xdr:row>75</xdr:row>
      <xdr:rowOff>19050</xdr:rowOff>
    </xdr:from>
    <xdr:to>
      <xdr:col>14</xdr:col>
      <xdr:colOff>42291</xdr:colOff>
      <xdr:row>75</xdr:row>
      <xdr:rowOff>622554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5D71C8C3-789A-4D6C-8BFF-F56C0527CE2D}"/>
            </a:ext>
          </a:extLst>
        </xdr:cNvPr>
        <xdr:cNvSpPr txBox="1"/>
      </xdr:nvSpPr>
      <xdr:spPr>
        <a:xfrm>
          <a:off x="8391525" y="15116175"/>
          <a:ext cx="1956816" cy="6035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100"/>
            <a:t>ITD 1039   (Rev. 4-2022)</a:t>
          </a:r>
        </a:p>
        <a:p>
          <a:pPr algn="r"/>
          <a:r>
            <a:rPr lang="en-US" sz="1100"/>
            <a:t>itd.idaho.gov</a:t>
          </a:r>
        </a:p>
      </xdr:txBody>
    </xdr:sp>
    <xdr:clientData/>
  </xdr:twoCellAnchor>
  <xdr:twoCellAnchor editAs="oneCell">
    <xdr:from>
      <xdr:col>1</xdr:col>
      <xdr:colOff>28575</xdr:colOff>
      <xdr:row>75</xdr:row>
      <xdr:rowOff>28575</xdr:rowOff>
    </xdr:from>
    <xdr:to>
      <xdr:col>1</xdr:col>
      <xdr:colOff>757931</xdr:colOff>
      <xdr:row>75</xdr:row>
      <xdr:rowOff>750951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7274824A-5807-4028-97EA-A12A2F47B8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15125700"/>
          <a:ext cx="729356" cy="722376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43</xdr:row>
      <xdr:rowOff>28575</xdr:rowOff>
    </xdr:from>
    <xdr:to>
      <xdr:col>1</xdr:col>
      <xdr:colOff>757931</xdr:colOff>
      <xdr:row>43</xdr:row>
      <xdr:rowOff>750951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FC9C3259-A1BE-412F-B1DF-0D25C394EF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8458200"/>
          <a:ext cx="729356" cy="722376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1</xdr:col>
      <xdr:colOff>757931</xdr:colOff>
      <xdr:row>2</xdr:row>
      <xdr:rowOff>8001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18B3DA76-0E26-46C2-A775-0385B65865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28575"/>
          <a:ext cx="729356" cy="7223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S106"/>
  <sheetViews>
    <sheetView tabSelected="1" view="pageBreakPreview" zoomScaleNormal="100" zoomScaleSheetLayoutView="100" workbookViewId="0">
      <selection activeCell="B13" sqref="B13"/>
    </sheetView>
  </sheetViews>
  <sheetFormatPr defaultColWidth="8.85546875" defaultRowHeight="15" x14ac:dyDescent="0.25"/>
  <cols>
    <col min="1" max="1" width="0.7109375" customWidth="1"/>
    <col min="2" max="2" width="13.85546875" customWidth="1"/>
    <col min="3" max="3" width="13.140625" style="1" customWidth="1"/>
    <col min="4" max="9" width="10.85546875" style="1" customWidth="1"/>
    <col min="10" max="10" width="12" style="1" customWidth="1"/>
    <col min="11" max="11" width="17.140625" style="1" customWidth="1"/>
    <col min="12" max="14" width="10.85546875" style="1" customWidth="1"/>
    <col min="15" max="15" width="1" style="1" customWidth="1"/>
    <col min="16" max="17" width="9.28515625" style="1" customWidth="1"/>
  </cols>
  <sheetData>
    <row r="1" spans="2:18" ht="45" customHeight="1" x14ac:dyDescent="0.35">
      <c r="B1" s="242" t="s">
        <v>61</v>
      </c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16"/>
      <c r="O1" s="16"/>
      <c r="P1" s="16"/>
      <c r="Q1" s="16"/>
    </row>
    <row r="2" spans="2:18" ht="13.9" customHeight="1" x14ac:dyDescent="0.25">
      <c r="B2" s="241" t="s">
        <v>68</v>
      </c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R2" s="1"/>
    </row>
    <row r="3" spans="2:18" ht="27.75" customHeight="1" x14ac:dyDescent="0.25"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R3" s="1"/>
    </row>
    <row r="4" spans="2:18" x14ac:dyDescent="0.25">
      <c r="B4" s="72"/>
      <c r="C4" s="73" t="s">
        <v>0</v>
      </c>
      <c r="D4" s="104"/>
      <c r="F4" s="72"/>
      <c r="G4" s="72"/>
      <c r="H4" s="73" t="s">
        <v>1</v>
      </c>
      <c r="I4" s="103"/>
      <c r="L4" s="72"/>
      <c r="M4" s="73" t="s">
        <v>2</v>
      </c>
      <c r="N4" s="104"/>
      <c r="R4" s="1"/>
    </row>
    <row r="5" spans="2:18" ht="4.9000000000000004" customHeight="1" x14ac:dyDescent="0.25">
      <c r="B5" s="1"/>
      <c r="R5" s="1"/>
    </row>
    <row r="6" spans="2:18" x14ac:dyDescent="0.25">
      <c r="B6" s="72"/>
      <c r="C6" s="73" t="s">
        <v>3</v>
      </c>
      <c r="D6" s="102"/>
      <c r="L6" s="72"/>
      <c r="M6" s="73" t="s">
        <v>4</v>
      </c>
      <c r="N6" s="104"/>
      <c r="R6" s="1"/>
    </row>
    <row r="7" spans="2:18" ht="4.9000000000000004" customHeight="1" x14ac:dyDescent="0.25">
      <c r="B7" s="1"/>
      <c r="D7" s="105"/>
      <c r="R7" s="1"/>
    </row>
    <row r="8" spans="2:18" x14ac:dyDescent="0.25">
      <c r="B8" s="72"/>
      <c r="C8" s="73" t="s">
        <v>5</v>
      </c>
      <c r="D8" s="102"/>
      <c r="R8" s="1"/>
    </row>
    <row r="9" spans="2:18" ht="5.45" customHeight="1" x14ac:dyDescent="0.25">
      <c r="B9" s="1"/>
      <c r="D9" s="105"/>
      <c r="R9" s="1"/>
    </row>
    <row r="10" spans="2:18" x14ac:dyDescent="0.25">
      <c r="B10" s="72"/>
      <c r="C10" s="73" t="s">
        <v>6</v>
      </c>
      <c r="D10" s="102"/>
      <c r="R10" s="1"/>
    </row>
    <row r="11" spans="2:18" ht="6" customHeight="1" x14ac:dyDescent="0.25">
      <c r="B11" s="1"/>
      <c r="R11" s="1"/>
    </row>
    <row r="12" spans="2:18" ht="21" x14ac:dyDescent="0.35">
      <c r="B12" s="184" t="str">
        <f>"Field Calculated Lot " &amp;D4&amp;" Test Summary"</f>
        <v>Field Calculated Lot  Test Summary</v>
      </c>
      <c r="C12" s="184"/>
      <c r="D12" s="184"/>
      <c r="E12" s="184"/>
      <c r="F12" s="184"/>
      <c r="G12" s="184"/>
      <c r="H12" s="184"/>
      <c r="I12" s="184"/>
      <c r="J12" s="184"/>
      <c r="K12" s="184"/>
      <c r="L12" s="184"/>
      <c r="M12" s="184"/>
      <c r="R12" s="1"/>
    </row>
    <row r="13" spans="2:18" ht="24" customHeight="1" thickBot="1" x14ac:dyDescent="0.3">
      <c r="B13" s="49" t="s">
        <v>71</v>
      </c>
      <c r="D13" s="16"/>
    </row>
    <row r="14" spans="2:18" x14ac:dyDescent="0.25">
      <c r="B14" s="205" t="s">
        <v>7</v>
      </c>
      <c r="C14" s="206"/>
      <c r="D14" s="182" t="s">
        <v>8</v>
      </c>
      <c r="E14" s="182" t="s">
        <v>9</v>
      </c>
      <c r="F14" s="182" t="s">
        <v>10</v>
      </c>
      <c r="G14" s="182" t="s">
        <v>11</v>
      </c>
      <c r="H14" s="182" t="s">
        <v>12</v>
      </c>
      <c r="I14" s="182" t="s">
        <v>13</v>
      </c>
      <c r="J14" s="182" t="s">
        <v>14</v>
      </c>
      <c r="K14" s="144"/>
      <c r="L14" s="74" t="s">
        <v>15</v>
      </c>
      <c r="M14" s="119" t="s">
        <v>16</v>
      </c>
      <c r="N14" s="77" t="s">
        <v>17</v>
      </c>
    </row>
    <row r="15" spans="2:18" x14ac:dyDescent="0.25">
      <c r="B15" s="207" t="s">
        <v>18</v>
      </c>
      <c r="C15" s="208"/>
      <c r="D15" s="115"/>
      <c r="E15" s="115"/>
      <c r="F15" s="64"/>
      <c r="G15" s="97">
        <f>D6+0.012</f>
        <v>1.2E-2</v>
      </c>
      <c r="H15" s="99"/>
      <c r="I15" s="113">
        <f>I4+0.3</f>
        <v>0.3</v>
      </c>
      <c r="J15" s="64"/>
      <c r="K15" s="145"/>
      <c r="L15" s="117"/>
      <c r="M15" s="120">
        <f>L15</f>
        <v>0</v>
      </c>
      <c r="N15" s="121">
        <f>L15</f>
        <v>0</v>
      </c>
    </row>
    <row r="16" spans="2:18" ht="15.75" thickBot="1" x14ac:dyDescent="0.3">
      <c r="B16" s="229" t="s">
        <v>19</v>
      </c>
      <c r="C16" s="230"/>
      <c r="D16" s="116"/>
      <c r="E16" s="116"/>
      <c r="F16" s="66"/>
      <c r="G16" s="98">
        <f>D6-0.012</f>
        <v>-1.2E-2</v>
      </c>
      <c r="H16" s="100"/>
      <c r="I16" s="114">
        <f>I4-0.3</f>
        <v>-0.3</v>
      </c>
      <c r="J16" s="66"/>
      <c r="K16" s="146"/>
      <c r="L16" s="118"/>
      <c r="M16" s="122">
        <v>93</v>
      </c>
      <c r="N16" s="123">
        <v>94</v>
      </c>
    </row>
    <row r="17" spans="2:17" ht="6.6" customHeight="1" x14ac:dyDescent="0.25">
      <c r="C17" s="2"/>
      <c r="D17" s="2"/>
      <c r="E17" s="3"/>
      <c r="F17" s="3"/>
      <c r="G17" s="3"/>
      <c r="H17" s="3"/>
      <c r="I17" s="3"/>
      <c r="J17" s="3"/>
      <c r="K17" s="3"/>
      <c r="L17" s="3"/>
      <c r="M17" s="3"/>
      <c r="O17" s="3"/>
      <c r="P17" s="3"/>
      <c r="Q17" s="3"/>
    </row>
    <row r="18" spans="2:17" x14ac:dyDescent="0.25">
      <c r="B18" s="212" t="s">
        <v>20</v>
      </c>
      <c r="C18" s="212"/>
      <c r="D18" s="212"/>
      <c r="E18" s="212"/>
      <c r="F18" s="212"/>
      <c r="G18" s="10"/>
      <c r="H18" s="10"/>
      <c r="I18" s="10"/>
      <c r="J18" s="101" t="s">
        <v>21</v>
      </c>
      <c r="K18" s="101"/>
      <c r="L18" s="10"/>
      <c r="M18" s="21"/>
      <c r="N18" s="183"/>
      <c r="O18" s="183"/>
      <c r="P18" s="183"/>
      <c r="Q18" s="183"/>
    </row>
    <row r="19" spans="2:17" x14ac:dyDescent="0.25">
      <c r="B19" s="205" t="s">
        <v>22</v>
      </c>
      <c r="C19" s="206"/>
      <c r="D19" s="182" t="s">
        <v>8</v>
      </c>
      <c r="E19" s="182" t="s">
        <v>9</v>
      </c>
      <c r="F19" s="182" t="s">
        <v>10</v>
      </c>
      <c r="G19" s="182" t="s">
        <v>11</v>
      </c>
      <c r="H19" s="182" t="s">
        <v>12</v>
      </c>
      <c r="I19" s="182" t="s">
        <v>13</v>
      </c>
      <c r="J19" s="74" t="s">
        <v>14</v>
      </c>
      <c r="K19" s="152" t="s">
        <v>23</v>
      </c>
      <c r="L19" s="23" t="s">
        <v>15</v>
      </c>
      <c r="M19" s="22"/>
    </row>
    <row r="20" spans="2:17" x14ac:dyDescent="0.25">
      <c r="B20" s="235"/>
      <c r="C20" s="236"/>
      <c r="D20" s="68"/>
      <c r="E20" s="68"/>
      <c r="F20" s="68"/>
      <c r="G20" s="106"/>
      <c r="H20" s="106"/>
      <c r="I20" s="68"/>
      <c r="J20" s="147" t="str">
        <f>IF(H20="","",IFERROR(H20-100/(((100-I20)/D$6)+(I20/D$10)),""))</f>
        <v/>
      </c>
      <c r="K20" s="153"/>
      <c r="L20" s="65"/>
      <c r="M20" s="22"/>
    </row>
    <row r="21" spans="2:17" x14ac:dyDescent="0.25">
      <c r="B21" s="227"/>
      <c r="C21" s="228"/>
      <c r="D21" s="69"/>
      <c r="E21" s="69"/>
      <c r="F21" s="69"/>
      <c r="G21" s="107"/>
      <c r="H21" s="107"/>
      <c r="I21" s="69"/>
      <c r="J21" s="148" t="str">
        <f t="shared" ref="J21:J39" si="0">IF(H21="","",IFERROR(H21-100/(((100-I21)/D$6)+(I21/D$10)),""))</f>
        <v/>
      </c>
      <c r="K21" s="154"/>
      <c r="L21" s="179"/>
      <c r="M21" s="22"/>
    </row>
    <row r="22" spans="2:17" x14ac:dyDescent="0.25">
      <c r="B22" s="227"/>
      <c r="C22" s="228"/>
      <c r="D22" s="69"/>
      <c r="E22" s="69"/>
      <c r="F22" s="69"/>
      <c r="G22" s="107"/>
      <c r="H22" s="107"/>
      <c r="I22" s="69"/>
      <c r="J22" s="149" t="str">
        <f t="shared" si="0"/>
        <v/>
      </c>
      <c r="K22" s="154"/>
      <c r="L22" s="179"/>
      <c r="M22" s="22"/>
    </row>
    <row r="23" spans="2:17" x14ac:dyDescent="0.25">
      <c r="B23" s="227"/>
      <c r="C23" s="228"/>
      <c r="D23" s="69"/>
      <c r="E23" s="69"/>
      <c r="F23" s="69"/>
      <c r="G23" s="107"/>
      <c r="H23" s="107"/>
      <c r="I23" s="69"/>
      <c r="J23" s="150" t="str">
        <f t="shared" si="0"/>
        <v/>
      </c>
      <c r="K23" s="154"/>
      <c r="L23" s="179"/>
      <c r="M23" s="22"/>
    </row>
    <row r="24" spans="2:17" x14ac:dyDescent="0.25">
      <c r="B24" s="227"/>
      <c r="C24" s="228"/>
      <c r="D24" s="69"/>
      <c r="E24" s="69"/>
      <c r="F24" s="69"/>
      <c r="G24" s="107"/>
      <c r="H24" s="107"/>
      <c r="I24" s="69"/>
      <c r="J24" s="150" t="str">
        <f t="shared" si="0"/>
        <v/>
      </c>
      <c r="K24" s="154"/>
      <c r="L24" s="179"/>
      <c r="M24" s="22"/>
    </row>
    <row r="25" spans="2:17" x14ac:dyDescent="0.25">
      <c r="B25" s="227"/>
      <c r="C25" s="228"/>
      <c r="D25" s="69"/>
      <c r="E25" s="69"/>
      <c r="F25" s="69"/>
      <c r="G25" s="107"/>
      <c r="H25" s="107"/>
      <c r="I25" s="69"/>
      <c r="J25" s="143" t="str">
        <f t="shared" si="0"/>
        <v/>
      </c>
      <c r="K25" s="154"/>
      <c r="L25" s="179"/>
      <c r="M25" s="22"/>
    </row>
    <row r="26" spans="2:17" x14ac:dyDescent="0.25">
      <c r="B26" s="231"/>
      <c r="C26" s="232"/>
      <c r="D26" s="69"/>
      <c r="E26" s="69"/>
      <c r="F26" s="69"/>
      <c r="G26" s="107"/>
      <c r="H26" s="107"/>
      <c r="I26" s="69"/>
      <c r="J26" s="149" t="str">
        <f t="shared" si="0"/>
        <v/>
      </c>
      <c r="K26" s="154"/>
      <c r="L26" s="179"/>
      <c r="M26" s="22"/>
    </row>
    <row r="27" spans="2:17" x14ac:dyDescent="0.25">
      <c r="B27" s="227"/>
      <c r="C27" s="228"/>
      <c r="D27" s="69"/>
      <c r="E27" s="69"/>
      <c r="F27" s="69"/>
      <c r="G27" s="107"/>
      <c r="H27" s="107"/>
      <c r="I27" s="69"/>
      <c r="J27" s="149" t="str">
        <f t="shared" si="0"/>
        <v/>
      </c>
      <c r="K27" s="154"/>
      <c r="L27" s="179"/>
      <c r="M27" s="22"/>
    </row>
    <row r="28" spans="2:17" x14ac:dyDescent="0.25">
      <c r="B28" s="227"/>
      <c r="C28" s="228"/>
      <c r="D28" s="69"/>
      <c r="E28" s="69"/>
      <c r="F28" s="69"/>
      <c r="G28" s="107"/>
      <c r="H28" s="107"/>
      <c r="I28" s="69"/>
      <c r="J28" s="149" t="str">
        <f t="shared" si="0"/>
        <v/>
      </c>
      <c r="K28" s="154"/>
      <c r="L28" s="179"/>
      <c r="M28" s="22"/>
    </row>
    <row r="29" spans="2:17" x14ac:dyDescent="0.25">
      <c r="B29" s="227"/>
      <c r="C29" s="228"/>
      <c r="D29" s="69"/>
      <c r="E29" s="69"/>
      <c r="F29" s="69"/>
      <c r="G29" s="107"/>
      <c r="H29" s="107"/>
      <c r="I29" s="69"/>
      <c r="J29" s="150" t="str">
        <f t="shared" si="0"/>
        <v/>
      </c>
      <c r="K29" s="154"/>
      <c r="L29" s="179"/>
      <c r="M29" s="22"/>
    </row>
    <row r="30" spans="2:17" x14ac:dyDescent="0.25">
      <c r="B30" s="227"/>
      <c r="C30" s="228"/>
      <c r="D30" s="69"/>
      <c r="E30" s="69"/>
      <c r="F30" s="69"/>
      <c r="G30" s="107"/>
      <c r="H30" s="107"/>
      <c r="I30" s="69"/>
      <c r="J30" s="143" t="str">
        <f t="shared" si="0"/>
        <v/>
      </c>
      <c r="K30" s="154"/>
      <c r="L30" s="179"/>
      <c r="M30" s="22"/>
    </row>
    <row r="31" spans="2:17" x14ac:dyDescent="0.25">
      <c r="B31" s="227"/>
      <c r="C31" s="228"/>
      <c r="D31" s="69"/>
      <c r="E31" s="69"/>
      <c r="F31" s="69"/>
      <c r="G31" s="107"/>
      <c r="H31" s="107"/>
      <c r="I31" s="69"/>
      <c r="J31" s="149" t="str">
        <f t="shared" si="0"/>
        <v/>
      </c>
      <c r="K31" s="154"/>
      <c r="L31" s="179"/>
      <c r="M31" s="22"/>
    </row>
    <row r="32" spans="2:17" x14ac:dyDescent="0.25">
      <c r="B32" s="227"/>
      <c r="C32" s="228"/>
      <c r="D32" s="69"/>
      <c r="E32" s="69"/>
      <c r="F32" s="69"/>
      <c r="G32" s="107"/>
      <c r="H32" s="107"/>
      <c r="I32" s="69"/>
      <c r="J32" s="150" t="str">
        <f t="shared" si="0"/>
        <v/>
      </c>
      <c r="K32" s="154"/>
      <c r="L32" s="179"/>
      <c r="M32" s="22"/>
    </row>
    <row r="33" spans="2:17" x14ac:dyDescent="0.25">
      <c r="B33" s="227"/>
      <c r="C33" s="228"/>
      <c r="D33" s="69"/>
      <c r="E33" s="69"/>
      <c r="F33" s="69"/>
      <c r="G33" s="107"/>
      <c r="H33" s="107"/>
      <c r="I33" s="69"/>
      <c r="J33" s="150" t="str">
        <f t="shared" si="0"/>
        <v/>
      </c>
      <c r="K33" s="154"/>
      <c r="L33" s="179"/>
      <c r="M33" s="22"/>
    </row>
    <row r="34" spans="2:17" x14ac:dyDescent="0.25">
      <c r="B34" s="227"/>
      <c r="C34" s="228"/>
      <c r="D34" s="69"/>
      <c r="E34" s="69"/>
      <c r="F34" s="69"/>
      <c r="G34" s="107"/>
      <c r="H34" s="107"/>
      <c r="I34" s="69"/>
      <c r="J34" s="143" t="str">
        <f t="shared" si="0"/>
        <v/>
      </c>
      <c r="K34" s="154"/>
      <c r="L34" s="179"/>
      <c r="M34" s="22"/>
    </row>
    <row r="35" spans="2:17" x14ac:dyDescent="0.25">
      <c r="B35" s="227"/>
      <c r="C35" s="228"/>
      <c r="D35" s="69"/>
      <c r="E35" s="69"/>
      <c r="F35" s="69"/>
      <c r="G35" s="107"/>
      <c r="H35" s="107"/>
      <c r="I35" s="69"/>
      <c r="J35" s="149" t="str">
        <f t="shared" si="0"/>
        <v/>
      </c>
      <c r="K35" s="154"/>
      <c r="L35" s="179"/>
      <c r="M35" s="22"/>
    </row>
    <row r="36" spans="2:17" x14ac:dyDescent="0.25">
      <c r="B36" s="227"/>
      <c r="C36" s="228"/>
      <c r="D36" s="69"/>
      <c r="E36" s="69"/>
      <c r="F36" s="69"/>
      <c r="G36" s="107"/>
      <c r="H36" s="107"/>
      <c r="I36" s="69"/>
      <c r="J36" s="149" t="str">
        <f t="shared" si="0"/>
        <v/>
      </c>
      <c r="K36" s="154"/>
      <c r="L36" s="179"/>
      <c r="M36" s="22"/>
    </row>
    <row r="37" spans="2:17" x14ac:dyDescent="0.25">
      <c r="B37" s="227"/>
      <c r="C37" s="228"/>
      <c r="D37" s="69"/>
      <c r="E37" s="69"/>
      <c r="F37" s="69"/>
      <c r="G37" s="107"/>
      <c r="H37" s="107"/>
      <c r="I37" s="69"/>
      <c r="J37" s="149" t="str">
        <f t="shared" si="0"/>
        <v/>
      </c>
      <c r="K37" s="154"/>
      <c r="L37" s="179"/>
      <c r="M37" s="22"/>
    </row>
    <row r="38" spans="2:17" x14ac:dyDescent="0.25">
      <c r="B38" s="227"/>
      <c r="C38" s="228"/>
      <c r="D38" s="69"/>
      <c r="E38" s="69"/>
      <c r="F38" s="69"/>
      <c r="G38" s="107"/>
      <c r="H38" s="107"/>
      <c r="I38" s="69"/>
      <c r="J38" s="149" t="str">
        <f t="shared" si="0"/>
        <v/>
      </c>
      <c r="K38" s="154"/>
      <c r="L38" s="179"/>
      <c r="M38" s="22"/>
    </row>
    <row r="39" spans="2:17" x14ac:dyDescent="0.25">
      <c r="B39" s="239"/>
      <c r="C39" s="240"/>
      <c r="D39" s="70"/>
      <c r="E39" s="70"/>
      <c r="F39" s="70"/>
      <c r="G39" s="111"/>
      <c r="H39" s="111"/>
      <c r="I39" s="112"/>
      <c r="J39" s="151" t="str">
        <f t="shared" si="0"/>
        <v/>
      </c>
      <c r="K39" s="155"/>
      <c r="L39" s="67"/>
      <c r="M39" s="22"/>
    </row>
    <row r="40" spans="2:17" s="1" customFormat="1" ht="4.1500000000000004" customHeight="1" x14ac:dyDescent="0.25"/>
    <row r="41" spans="2:17" s="1" customFormat="1" ht="28.9" customHeight="1" x14ac:dyDescent="0.25">
      <c r="B41" s="233" t="s">
        <v>24</v>
      </c>
      <c r="C41" s="243" t="s">
        <v>62</v>
      </c>
      <c r="D41" s="243"/>
      <c r="E41" s="243"/>
      <c r="F41" s="243"/>
      <c r="G41" s="243"/>
      <c r="H41" s="243"/>
      <c r="I41" s="243"/>
      <c r="J41" s="243"/>
      <c r="K41" s="243"/>
      <c r="L41" s="243"/>
      <c r="M41" s="244"/>
    </row>
    <row r="42" spans="2:17" s="1" customFormat="1" ht="28.9" customHeight="1" x14ac:dyDescent="0.25">
      <c r="B42" s="234"/>
      <c r="C42" s="245"/>
      <c r="D42" s="245"/>
      <c r="E42" s="245"/>
      <c r="F42" s="245"/>
      <c r="G42" s="245"/>
      <c r="H42" s="245"/>
      <c r="I42" s="245"/>
      <c r="J42" s="245"/>
      <c r="K42" s="245"/>
      <c r="L42" s="245"/>
      <c r="M42" s="246"/>
    </row>
    <row r="43" spans="2:17" ht="10.15" customHeight="1" x14ac:dyDescent="0.25"/>
    <row r="44" spans="2:17" ht="66" customHeight="1" x14ac:dyDescent="0.35">
      <c r="B44" s="204" t="str">
        <f>"Field Calculated Lot " &amp;D4&amp;" Quality Level Summary"</f>
        <v>Field Calculated Lot  Quality Level Summary</v>
      </c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16"/>
    </row>
    <row r="45" spans="2:17" ht="24" customHeight="1" thickBot="1" x14ac:dyDescent="0.3">
      <c r="B45" s="49" t="s">
        <v>63</v>
      </c>
      <c r="D45" s="10"/>
      <c r="E45" s="10"/>
      <c r="F45" s="10"/>
      <c r="G45" s="10"/>
      <c r="H45" s="10"/>
      <c r="I45" s="10"/>
      <c r="J45" s="10"/>
      <c r="K45" s="10"/>
      <c r="L45" s="10"/>
      <c r="M45" s="210" t="s">
        <v>25</v>
      </c>
      <c r="N45" s="211"/>
    </row>
    <row r="46" spans="2:17" x14ac:dyDescent="0.25">
      <c r="B46" s="57"/>
      <c r="C46" s="54" t="s">
        <v>7</v>
      </c>
      <c r="D46" s="182" t="s">
        <v>8</v>
      </c>
      <c r="E46" s="182" t="s">
        <v>9</v>
      </c>
      <c r="F46" s="74" t="s">
        <v>10</v>
      </c>
      <c r="G46" s="74" t="s">
        <v>11</v>
      </c>
      <c r="H46" s="74" t="s">
        <v>12</v>
      </c>
      <c r="I46" s="74" t="s">
        <v>13</v>
      </c>
      <c r="J46" s="74" t="s">
        <v>14</v>
      </c>
      <c r="K46" s="159"/>
      <c r="L46" s="74" t="s">
        <v>15</v>
      </c>
      <c r="M46" s="76" t="s">
        <v>26</v>
      </c>
      <c r="N46" s="77" t="s">
        <v>27</v>
      </c>
      <c r="Q46" s="17"/>
    </row>
    <row r="47" spans="2:17" x14ac:dyDescent="0.25">
      <c r="B47" s="58"/>
      <c r="C47" s="36" t="s">
        <v>28</v>
      </c>
      <c r="D47" s="33">
        <f>COUNT(D20:D39)</f>
        <v>0</v>
      </c>
      <c r="E47" s="34">
        <f t="shared" ref="E47:L47" si="1">COUNT(E20:E39)</f>
        <v>0</v>
      </c>
      <c r="F47" s="34">
        <f t="shared" ref="F47:J47" si="2">COUNT(F20:F39)</f>
        <v>0</v>
      </c>
      <c r="G47" s="34">
        <f t="shared" si="2"/>
        <v>0</v>
      </c>
      <c r="H47" s="34">
        <f>COUNT(H20:H39)</f>
        <v>0</v>
      </c>
      <c r="I47" s="34">
        <f t="shared" si="2"/>
        <v>0</v>
      </c>
      <c r="J47" s="156">
        <f t="shared" si="2"/>
        <v>0</v>
      </c>
      <c r="K47" s="160"/>
      <c r="L47" s="138">
        <f t="shared" si="1"/>
        <v>0</v>
      </c>
      <c r="M47" s="78">
        <f>COUNT(L20:L39)</f>
        <v>0</v>
      </c>
      <c r="N47" s="79">
        <f>COUNT(L20:L39)</f>
        <v>0</v>
      </c>
    </row>
    <row r="48" spans="2:17" x14ac:dyDescent="0.25">
      <c r="B48" s="59"/>
      <c r="C48" s="35" t="s">
        <v>29</v>
      </c>
      <c r="D48" s="24" t="str">
        <f>IF(D47&lt;3,"",AVERAGE(D20:D39))</f>
        <v/>
      </c>
      <c r="E48" s="25" t="str">
        <f>IF(E47&lt;3,"",AVERAGE(E20:E39))</f>
        <v/>
      </c>
      <c r="F48" s="25" t="str">
        <f>IF(F47&lt;3,"",AVERAGE(F20:F39))</f>
        <v/>
      </c>
      <c r="G48" s="25" t="str">
        <f t="shared" ref="G48:J48" si="3">IF(G47&lt;3,"",AVERAGE(G20:G39))</f>
        <v/>
      </c>
      <c r="H48" s="25" t="str">
        <f t="shared" ref="H48" si="4">IF(H47&lt;3,"",AVERAGE(H20:H39))</f>
        <v/>
      </c>
      <c r="I48" s="25" t="str">
        <f t="shared" si="3"/>
        <v/>
      </c>
      <c r="J48" s="157" t="str">
        <f t="shared" si="3"/>
        <v/>
      </c>
      <c r="K48" s="161"/>
      <c r="L48" s="139" t="str">
        <f>IF(L47&lt;3,"",AVERAGE(L20:L39))</f>
        <v/>
      </c>
      <c r="M48" s="80" t="str">
        <f>IF(M47&lt;3,"",AVERAGE(L20:L39))</f>
        <v/>
      </c>
      <c r="N48" s="81" t="str">
        <f>IF(N47&lt;3,"",AVERAGE(L20:L39))</f>
        <v/>
      </c>
    </row>
    <row r="49" spans="2:17" x14ac:dyDescent="0.25">
      <c r="B49" s="60"/>
      <c r="C49" s="39" t="s">
        <v>30</v>
      </c>
      <c r="D49" s="40" t="str">
        <f>IF(D48="","",IF(_xlfn.STDEV.S(D20:D39)&lt;0.0001,0.0001,_xlfn.STDEV.S(D20:D39)))</f>
        <v/>
      </c>
      <c r="E49" s="40" t="str">
        <f>IF(E48="","",IF(_xlfn.STDEV.S(E20:E39)&lt;0.0001,0.0001,_xlfn.STDEV.S(E20:E39)))</f>
        <v/>
      </c>
      <c r="F49" s="40" t="str">
        <f>IF(F48="","",IF(_xlfn.STDEV.S(F20:F39)&lt;0.0001,0.0001,_xlfn.STDEV.S(F20:F39)))</f>
        <v/>
      </c>
      <c r="G49" s="40" t="str">
        <f t="shared" ref="G49:J49" si="5">IF(G48="","",IF(_xlfn.STDEV.S(G20:G39)&lt;0.0001,0.0001,_xlfn.STDEV.S(G20:G39)))</f>
        <v/>
      </c>
      <c r="H49" s="132" t="str">
        <f t="shared" ref="H49" si="6">IF(H48="","",IF(_xlfn.STDEV.S(H20:H39)&lt;0.0001,0.0001,_xlfn.STDEV.S(H20:H39)))</f>
        <v/>
      </c>
      <c r="I49" s="40" t="str">
        <f t="shared" si="5"/>
        <v/>
      </c>
      <c r="J49" s="140" t="str">
        <f t="shared" si="5"/>
        <v/>
      </c>
      <c r="K49" s="162"/>
      <c r="L49" s="140" t="str">
        <f>IF(L48="","",IF(_xlfn.STDEV.S(L20:L39)&lt;0.0001,0.0001,_xlfn.STDEV.S(L20:L39)))</f>
        <v/>
      </c>
      <c r="M49" s="82" t="str">
        <f>IF(M48="","",IF(_xlfn.STDEV.S(L20:L39)&lt;0.0001,0.0001,_xlfn.STDEV.S(L20:L39)))</f>
        <v/>
      </c>
      <c r="N49" s="83" t="str">
        <f>IF(N48="","",IF(_xlfn.STDEV.S(L20:L39)&lt;0.0001,0.0001,_xlfn.STDEV.S(L20:L39)))</f>
        <v/>
      </c>
      <c r="Q49" s="4"/>
    </row>
    <row r="50" spans="2:17" ht="18" x14ac:dyDescent="0.35">
      <c r="B50" s="61"/>
      <c r="C50" s="37" t="s">
        <v>31</v>
      </c>
      <c r="D50" s="30" t="str">
        <f>IF(D48="","",IF(D15=100,5000,(D15-D48)/D49))</f>
        <v/>
      </c>
      <c r="E50" s="27" t="str">
        <f>IF(E48="","",IF(E15=100,5000,(E15-E48)/E49))</f>
        <v/>
      </c>
      <c r="F50" s="27" t="str">
        <f>IF(F48="","",IF(F15=100,5000,(F15-F48)/F49))</f>
        <v/>
      </c>
      <c r="G50" s="27" t="str">
        <f t="shared" ref="G50:J50" si="7">IF(G48="","",IF(G15=100,5000,(G15-G48)/G49))</f>
        <v/>
      </c>
      <c r="H50" s="133"/>
      <c r="I50" s="131" t="str">
        <f t="shared" si="7"/>
        <v/>
      </c>
      <c r="J50" s="27" t="str">
        <f t="shared" si="7"/>
        <v/>
      </c>
      <c r="K50" s="163"/>
      <c r="L50" s="131" t="str">
        <f>IF(L48="","",IF(L15=100,5000,(L15-L48)/L49))</f>
        <v/>
      </c>
      <c r="M50" s="84" t="str">
        <f>IF(M48="","",IF(M15=100,5000,(M15-M48)/M49))</f>
        <v/>
      </c>
      <c r="N50" s="85" t="str">
        <f>IF(N48="","",IF(N15=100,5000,(N15-N48)/N49))</f>
        <v/>
      </c>
      <c r="Q50" s="6"/>
    </row>
    <row r="51" spans="2:17" ht="18" x14ac:dyDescent="0.35">
      <c r="B51" s="60"/>
      <c r="C51" s="41" t="s">
        <v>32</v>
      </c>
      <c r="D51" s="42" t="str">
        <f>IF(D48="","",(D48-D16)/D49)</f>
        <v/>
      </c>
      <c r="E51" s="43" t="str">
        <f>IF(E48="","",(E48-E16)/E49)</f>
        <v/>
      </c>
      <c r="F51" s="43" t="str">
        <f>IF(F48="","",(F48-F16)/F49)</f>
        <v/>
      </c>
      <c r="G51" s="43" t="str">
        <f t="shared" ref="G51:J51" si="8">IF(G48="","",(G48-G16)/G49)</f>
        <v/>
      </c>
      <c r="H51" s="133"/>
      <c r="I51" s="43" t="str">
        <f t="shared" si="8"/>
        <v/>
      </c>
      <c r="J51" s="43" t="str">
        <f t="shared" si="8"/>
        <v/>
      </c>
      <c r="K51" s="163"/>
      <c r="L51" s="43" t="str">
        <f>IF(L48="","",(L48-L16)/L49)</f>
        <v/>
      </c>
      <c r="M51" s="86" t="str">
        <f>IF(M48="","",(M48-M16)/M49)</f>
        <v/>
      </c>
      <c r="N51" s="87" t="str">
        <f>IF(N48="","",(N48-N16)/N49)</f>
        <v/>
      </c>
      <c r="Q51" s="7"/>
    </row>
    <row r="52" spans="2:17" ht="18" x14ac:dyDescent="0.35">
      <c r="B52" s="61"/>
      <c r="C52" s="35" t="s">
        <v>33</v>
      </c>
      <c r="D52" s="28" t="str">
        <f>IF(D48="","",IF(MAX(0,0.5-(D50*SQRT(D47)/(2*(D47-1))))&gt;1,1,MAX(0,0.5-(D50*SQRT(D47)/(2*(D47-1))))))</f>
        <v/>
      </c>
      <c r="E52" s="29" t="str">
        <f>IF(E48="","",IF(MAX(0,0.5-(E50*SQRT(E47)/(2*(E47-1))))&gt;1,1,MAX(0,0.5-(E50*SQRT(E47)/(2*(E47-1))))))</f>
        <v/>
      </c>
      <c r="F52" s="29" t="str">
        <f>IF(F48="","",IF(MAX(0,0.5-(F50*SQRT(F47)/(2*(F47-1))))&gt;1,1,MAX(0,0.5-(F50*SQRT(F47)/(2*(F47-1))))))</f>
        <v/>
      </c>
      <c r="G52" s="128" t="str">
        <f t="shared" ref="G52:J52" si="9">IF(G48="","",IF(MAX(0,0.5-(G50*SQRT(G47)/(2*(G47-1))))&gt;1,1,MAX(0,0.5-(G50*SQRT(G47)/(2*(G47-1))))))</f>
        <v/>
      </c>
      <c r="H52" s="134"/>
      <c r="I52" s="28" t="str">
        <f t="shared" si="9"/>
        <v/>
      </c>
      <c r="J52" s="128" t="str">
        <f t="shared" si="9"/>
        <v/>
      </c>
      <c r="K52" s="164"/>
      <c r="L52" s="141" t="str">
        <f>IF(L48="","",IF(MAX(0,0.5-(L50*SQRT(L47)/(2*(L47-1))))&gt;1,1,MAX(0,0.5-(L50*SQRT(L47)/(2*(L47-1))))))</f>
        <v/>
      </c>
      <c r="M52" s="88" t="str">
        <f>IF(M48="","",IF(MAX(0,0.5-(M50*SQRT(M47)/(2*(M47-1))))&gt;1,1,MAX(0,0.5-(M50*SQRT(M47)/(2*(M47-1))))))</f>
        <v/>
      </c>
      <c r="N52" s="89" t="str">
        <f>IF(N48="","",IF(MAX(0,0.5-(N50*SQRT(N47)/(2*(N47-1))))&gt;1,1,MAX(0,0.5-(N50*SQRT(N47)/(2*(N47-1))))))</f>
        <v/>
      </c>
      <c r="Q52" s="7"/>
    </row>
    <row r="53" spans="2:17" ht="18" x14ac:dyDescent="0.35">
      <c r="B53" s="61"/>
      <c r="C53" s="38" t="s">
        <v>34</v>
      </c>
      <c r="D53" s="30" t="str">
        <f>IF(D48="","",100-(BETADIST(D52,(D47/2)-1,(D47/2)-1))*100)</f>
        <v/>
      </c>
      <c r="E53" s="26" t="str">
        <f>IF(E48="","",100-(BETADIST(E52,(E47/2)-1,(E47/2)-1))*100)</f>
        <v/>
      </c>
      <c r="F53" s="26" t="str">
        <f>IF(F48="","",100-(BETADIST(F52,(F47/2)-1,(F47/2)-1))*100)</f>
        <v/>
      </c>
      <c r="G53" s="27" t="str">
        <f t="shared" ref="G53:J53" si="10">IF(G48="","",100-(BETADIST(G52,(G47/2)-1,(G47/2)-1))*100)</f>
        <v/>
      </c>
      <c r="H53" s="133"/>
      <c r="I53" s="30" t="str">
        <f t="shared" si="10"/>
        <v/>
      </c>
      <c r="J53" s="27" t="str">
        <f t="shared" si="10"/>
        <v/>
      </c>
      <c r="K53" s="163"/>
      <c r="L53" s="131" t="str">
        <f>IF(L48="","",100-(BETADIST(L52,(L47/2)-1,(L47/2)-1))*100)</f>
        <v/>
      </c>
      <c r="M53" s="84" t="str">
        <f>IF(M48="","",100-(BETADIST(M52,(M47/2)-1,(M47/2)-1))*100)</f>
        <v/>
      </c>
      <c r="N53" s="90" t="str">
        <f>IF(N48="","",100-(BETADIST(N52,(N47/2)-1,(N47/2)-1))*100)</f>
        <v/>
      </c>
      <c r="Q53" s="6"/>
    </row>
    <row r="54" spans="2:17" ht="18" x14ac:dyDescent="0.35">
      <c r="B54" s="60"/>
      <c r="C54" s="39" t="s">
        <v>35</v>
      </c>
      <c r="D54" s="44" t="str">
        <f>IF(D48="","",IF(MAX(0,0.5-(D51*SQRT(D47)/(2*(D47-1))))&gt;1,1,MAX(0,0.5-(D51*SQRT(D47)/(2*(D47-1))))))</f>
        <v/>
      </c>
      <c r="E54" s="45" t="str">
        <f>IF(E48="","",IF(MAX(0,0.5-(E51*SQRT(E47)/(2*(E47-1))))&gt;1,1,MAX(0,0.5-(E51*SQRT(E47)/(2*(E47-1))))))</f>
        <v/>
      </c>
      <c r="F54" s="45" t="str">
        <f>IF(F48="","",IF(MAX(0,0.5-(F51*SQRT(F47)/(2*(F47-1))))&gt;1,1,MAX(0,0.5-(F51*SQRT(F47)/(2*(F47-1))))))</f>
        <v/>
      </c>
      <c r="G54" s="129" t="str">
        <f t="shared" ref="G54:J54" si="11">IF(G48="","",IF(MAX(0,0.5-(G51*SQRT(G47)/(2*(G47-1))))&gt;1,1,MAX(0,0.5-(G51*SQRT(G47)/(2*(G47-1))))))</f>
        <v/>
      </c>
      <c r="H54" s="135"/>
      <c r="I54" s="44" t="str">
        <f t="shared" si="11"/>
        <v/>
      </c>
      <c r="J54" s="129" t="str">
        <f t="shared" si="11"/>
        <v/>
      </c>
      <c r="K54" s="165"/>
      <c r="L54" s="142" t="str">
        <f>IF(L48="","",IF(MAX(0,0.5-(L51*SQRT(L47)/(2*(L47-1))))&gt;1,1,MAX(0,0.5-(L51*SQRT(L47)/(2*(L47-1))))))</f>
        <v/>
      </c>
      <c r="M54" s="91" t="str">
        <f>IF(M48="","",IF(MAX(0,0.5-(M51*SQRT(M47)/(2*(M47-1))))&gt;1,1,MAX(0,0.5-(M51*SQRT(M47)/(2*(M47-1))))))</f>
        <v/>
      </c>
      <c r="N54" s="92" t="str">
        <f>IF(N48="","",IF(MAX(0,0.5-(N51*SQRT(N47)/(2*(N47-1))))&gt;1,1,MAX(0,0.5-(N51*SQRT(N47)/(2*(N47-1))))))</f>
        <v/>
      </c>
      <c r="Q54" s="8"/>
    </row>
    <row r="55" spans="2:17" ht="18" x14ac:dyDescent="0.35">
      <c r="B55" s="62"/>
      <c r="C55" s="46" t="s">
        <v>36</v>
      </c>
      <c r="D55" s="47" t="str">
        <f>IF(D48="","",100-(BETADIST(D54,(D47/2)-1,(D47/2)-1))*100)</f>
        <v/>
      </c>
      <c r="E55" s="48" t="str">
        <f>IF(E48="","",100-(BETADIST(E54,(E47/2)-1,(E47/2)-1))*100)</f>
        <v/>
      </c>
      <c r="F55" s="48" t="str">
        <f>IF(F48="","",100-(BETADIST(F54,(F47/2)-1,(F47/2)-1))*100)</f>
        <v/>
      </c>
      <c r="G55" s="130" t="str">
        <f t="shared" ref="G55:J55" si="12">IF(G48="","",100-(BETADIST(G54,(G47/2)-1,(G47/2)-1))*100)</f>
        <v/>
      </c>
      <c r="H55" s="136"/>
      <c r="I55" s="47" t="str">
        <f t="shared" si="12"/>
        <v/>
      </c>
      <c r="J55" s="130" t="str">
        <f t="shared" si="12"/>
        <v/>
      </c>
      <c r="K55" s="166"/>
      <c r="L55" s="158" t="str">
        <f>IF(L48="","",100-(BETADIST(L54,(L47/2)-1,(L47/2)-1))*100)</f>
        <v/>
      </c>
      <c r="M55" s="93" t="str">
        <f>IF(M48="","",100-(BETADIST(M54,(M47/2)-1,(M47/2)-1))*100)</f>
        <v/>
      </c>
      <c r="N55" s="94" t="str">
        <f>IF(N48="","",100-(BETADIST(N54,(N47/2)-1,(N47/2)-1))*100)</f>
        <v/>
      </c>
      <c r="Q55" s="9"/>
    </row>
    <row r="56" spans="2:17" ht="15.75" thickBot="1" x14ac:dyDescent="0.3">
      <c r="B56" s="63"/>
      <c r="C56" s="71" t="s">
        <v>37</v>
      </c>
      <c r="D56" s="31" t="str">
        <f>IF(D48="","",D53+D55-100)</f>
        <v/>
      </c>
      <c r="E56" s="32" t="str">
        <f>IF(E48="","",E53+E55-100)</f>
        <v/>
      </c>
      <c r="F56" s="32" t="str">
        <f>IF(F48="","",F53+F55-100)</f>
        <v/>
      </c>
      <c r="G56" s="32" t="str">
        <f t="shared" ref="G56:J56" si="13">IF(G48="","",G53+G55-100)</f>
        <v/>
      </c>
      <c r="H56" s="137"/>
      <c r="I56" s="32" t="str">
        <f t="shared" si="13"/>
        <v/>
      </c>
      <c r="J56" s="32" t="str">
        <f t="shared" si="13"/>
        <v/>
      </c>
      <c r="K56" s="167"/>
      <c r="L56" s="32" t="str">
        <f>IF(L48="","",L53+L55-100)</f>
        <v/>
      </c>
      <c r="M56" s="95" t="str">
        <f>IF(M48="","",M53+M55-100)</f>
        <v/>
      </c>
      <c r="N56" s="96" t="str">
        <f>IF(N48="","",N53+N55-100)</f>
        <v/>
      </c>
      <c r="Q56" s="11"/>
    </row>
    <row r="57" spans="2:17" ht="3.6" customHeight="1" x14ac:dyDescent="0.25">
      <c r="C57" s="5"/>
      <c r="L57" s="16"/>
      <c r="M57" s="16"/>
      <c r="N57" s="16"/>
    </row>
    <row r="58" spans="2:17" x14ac:dyDescent="0.25">
      <c r="B58" s="10" t="s">
        <v>64</v>
      </c>
      <c r="N58"/>
      <c r="O58"/>
      <c r="P58"/>
      <c r="Q58"/>
    </row>
    <row r="59" spans="2:17" x14ac:dyDescent="0.25">
      <c r="B59" s="176" t="s">
        <v>7</v>
      </c>
      <c r="C59" s="53"/>
      <c r="D59" s="237" t="s">
        <v>38</v>
      </c>
      <c r="E59" s="237"/>
      <c r="F59" s="237"/>
      <c r="G59" s="237"/>
      <c r="H59" s="237"/>
      <c r="I59" s="237"/>
      <c r="J59" s="237"/>
      <c r="K59" s="237"/>
      <c r="L59" s="238"/>
      <c r="N59"/>
      <c r="O59"/>
      <c r="P59"/>
      <c r="Q59"/>
    </row>
    <row r="60" spans="2:17" x14ac:dyDescent="0.25">
      <c r="B60" s="200" t="s">
        <v>8</v>
      </c>
      <c r="C60" s="201"/>
      <c r="D60" s="256" t="str">
        <f>IF(D56="","",D56)</f>
        <v/>
      </c>
      <c r="E60" s="256"/>
      <c r="F60" s="256"/>
      <c r="G60" s="256"/>
      <c r="H60" s="256"/>
      <c r="I60" s="256"/>
      <c r="J60" s="256"/>
      <c r="K60" s="256"/>
      <c r="L60" s="257"/>
      <c r="M60" s="14"/>
      <c r="N60"/>
      <c r="O60"/>
      <c r="P60"/>
      <c r="Q60"/>
    </row>
    <row r="61" spans="2:17" x14ac:dyDescent="0.25">
      <c r="B61" s="202" t="s">
        <v>9</v>
      </c>
      <c r="C61" s="203"/>
      <c r="D61" s="225" t="str">
        <f>IF(E56="","",E56)</f>
        <v/>
      </c>
      <c r="E61" s="225"/>
      <c r="F61" s="225"/>
      <c r="G61" s="225"/>
      <c r="H61" s="225"/>
      <c r="I61" s="225"/>
      <c r="J61" s="225"/>
      <c r="K61" s="225"/>
      <c r="L61" s="226"/>
      <c r="N61"/>
      <c r="O61"/>
      <c r="P61"/>
      <c r="Q61"/>
    </row>
    <row r="62" spans="2:17" x14ac:dyDescent="0.25">
      <c r="B62" s="202" t="s">
        <v>10</v>
      </c>
      <c r="C62" s="203"/>
      <c r="D62" s="225" t="str">
        <f>IF(F56="","",F56)</f>
        <v/>
      </c>
      <c r="E62" s="225"/>
      <c r="F62" s="225"/>
      <c r="G62" s="225"/>
      <c r="H62" s="225"/>
      <c r="I62" s="225"/>
      <c r="J62" s="225"/>
      <c r="K62" s="225"/>
      <c r="L62" s="226"/>
      <c r="N62"/>
      <c r="O62"/>
      <c r="P62"/>
      <c r="Q62"/>
    </row>
    <row r="63" spans="2:17" x14ac:dyDescent="0.25">
      <c r="B63" s="202" t="s">
        <v>39</v>
      </c>
      <c r="C63" s="203"/>
      <c r="D63" s="225" t="str">
        <f>IF(G56="","",G56)</f>
        <v/>
      </c>
      <c r="E63" s="225"/>
      <c r="F63" s="225"/>
      <c r="G63" s="225"/>
      <c r="H63" s="225"/>
      <c r="I63" s="225"/>
      <c r="J63" s="225"/>
      <c r="K63" s="225"/>
      <c r="L63" s="226"/>
      <c r="N63"/>
      <c r="O63"/>
      <c r="P63"/>
      <c r="Q63"/>
    </row>
    <row r="64" spans="2:17" x14ac:dyDescent="0.25">
      <c r="B64" s="202" t="s">
        <v>40</v>
      </c>
      <c r="C64" s="203"/>
      <c r="D64" s="225" t="str">
        <f>IF(I56="","",I56)</f>
        <v/>
      </c>
      <c r="E64" s="225"/>
      <c r="F64" s="225"/>
      <c r="G64" s="225"/>
      <c r="H64" s="225"/>
      <c r="I64" s="225"/>
      <c r="J64" s="225"/>
      <c r="K64" s="225"/>
      <c r="L64" s="226"/>
      <c r="N64"/>
      <c r="O64"/>
      <c r="P64"/>
      <c r="Q64"/>
    </row>
    <row r="65" spans="2:17" x14ac:dyDescent="0.25">
      <c r="B65" s="202" t="s">
        <v>41</v>
      </c>
      <c r="C65" s="203"/>
      <c r="D65" s="225" t="str">
        <f>IF(J56="","",J56)</f>
        <v/>
      </c>
      <c r="E65" s="225"/>
      <c r="F65" s="225"/>
      <c r="G65" s="225"/>
      <c r="H65" s="225"/>
      <c r="I65" s="225"/>
      <c r="J65" s="225"/>
      <c r="K65" s="225"/>
      <c r="L65" s="226"/>
      <c r="N65"/>
      <c r="O65"/>
      <c r="P65"/>
      <c r="Q65"/>
    </row>
    <row r="66" spans="2:17" x14ac:dyDescent="0.25">
      <c r="B66" s="185" t="s">
        <v>15</v>
      </c>
      <c r="C66" s="186"/>
      <c r="D66" s="259" t="str">
        <f>IF(L56="","",L56)</f>
        <v/>
      </c>
      <c r="E66" s="259"/>
      <c r="F66" s="259"/>
      <c r="G66" s="259"/>
      <c r="H66" s="259"/>
      <c r="I66" s="259"/>
      <c r="J66" s="259"/>
      <c r="K66" s="259"/>
      <c r="L66" s="260"/>
      <c r="N66"/>
      <c r="O66"/>
      <c r="P66"/>
      <c r="Q66"/>
    </row>
    <row r="67" spans="2:17" ht="14.45" customHeight="1" x14ac:dyDescent="0.25">
      <c r="B67" s="168" t="s">
        <v>42</v>
      </c>
      <c r="C67" s="19"/>
      <c r="D67" s="258"/>
      <c r="E67" s="258"/>
      <c r="F67" s="258"/>
      <c r="G67" s="258"/>
      <c r="H67" s="258"/>
      <c r="I67" s="258"/>
      <c r="J67" s="258"/>
      <c r="K67" s="258"/>
      <c r="L67" s="258"/>
      <c r="N67"/>
      <c r="O67"/>
      <c r="P67"/>
      <c r="Q67"/>
    </row>
    <row r="68" spans="2:17" x14ac:dyDescent="0.25">
      <c r="B68" s="10" t="s">
        <v>65</v>
      </c>
      <c r="D68" s="15"/>
      <c r="E68" s="12"/>
      <c r="F68" s="172"/>
      <c r="G68" s="12"/>
      <c r="H68" s="12"/>
      <c r="I68" s="12"/>
      <c r="J68" s="12"/>
      <c r="K68" s="12"/>
      <c r="N68"/>
      <c r="O68"/>
      <c r="P68"/>
      <c r="Q68"/>
    </row>
    <row r="69" spans="2:17" x14ac:dyDescent="0.25">
      <c r="B69" s="176" t="s">
        <v>7</v>
      </c>
      <c r="C69" s="50"/>
      <c r="D69" s="181" t="s">
        <v>38</v>
      </c>
      <c r="E69" s="51"/>
      <c r="F69" s="51"/>
      <c r="G69" s="51"/>
      <c r="H69" s="171" t="s">
        <v>43</v>
      </c>
      <c r="I69" s="51"/>
      <c r="J69" s="51"/>
      <c r="K69" s="51"/>
      <c r="L69" s="52"/>
      <c r="N69"/>
      <c r="O69"/>
      <c r="P69"/>
      <c r="Q69"/>
    </row>
    <row r="70" spans="2:17" x14ac:dyDescent="0.25">
      <c r="B70" s="200" t="s">
        <v>8</v>
      </c>
      <c r="C70" s="201"/>
      <c r="D70" s="213" t="str">
        <f>D56</f>
        <v/>
      </c>
      <c r="E70" s="214"/>
      <c r="F70" s="214"/>
      <c r="G70" s="222"/>
      <c r="H70" s="213" t="str">
        <f>IF(D60="","No Tests Recorded",IF(D60&gt;60,"Acceptable",IF(D60&gt;40,"Stop Production, Action needed","Reject Level")))</f>
        <v>No Tests Recorded</v>
      </c>
      <c r="I70" s="214"/>
      <c r="J70" s="214"/>
      <c r="K70" s="214"/>
      <c r="L70" s="215"/>
      <c r="N70"/>
      <c r="O70"/>
      <c r="P70"/>
      <c r="Q70"/>
    </row>
    <row r="71" spans="2:17" x14ac:dyDescent="0.25">
      <c r="B71" s="202" t="s">
        <v>9</v>
      </c>
      <c r="C71" s="203"/>
      <c r="D71" s="219" t="str">
        <f>E56</f>
        <v/>
      </c>
      <c r="E71" s="220"/>
      <c r="F71" s="220"/>
      <c r="G71" s="224"/>
      <c r="H71" s="219" t="str">
        <f>IF(D61="","No Tests Recorded",IF(D61&gt;60,"Acceptable",IF(D61&gt;40,"Stop Production, Action needed","Reject Level")))</f>
        <v>No Tests Recorded</v>
      </c>
      <c r="I71" s="220"/>
      <c r="J71" s="220"/>
      <c r="K71" s="220"/>
      <c r="L71" s="221"/>
      <c r="N71"/>
      <c r="O71"/>
      <c r="P71"/>
      <c r="Q71"/>
    </row>
    <row r="72" spans="2:17" x14ac:dyDescent="0.25">
      <c r="B72" s="202" t="s">
        <v>10</v>
      </c>
      <c r="C72" s="203"/>
      <c r="D72" s="219" t="str">
        <f>F56</f>
        <v/>
      </c>
      <c r="E72" s="220"/>
      <c r="F72" s="220"/>
      <c r="G72" s="224"/>
      <c r="H72" s="219" t="str">
        <f>IF(D62="","No Tests Recorded",IF(D62&gt;60,"Acceptable",IF(D62&gt;40,"Stop Production, Action needed","Reject Level")))</f>
        <v>No Tests Recorded</v>
      </c>
      <c r="I72" s="220"/>
      <c r="J72" s="220"/>
      <c r="K72" s="220"/>
      <c r="L72" s="221"/>
      <c r="N72"/>
      <c r="O72"/>
      <c r="P72"/>
      <c r="Q72"/>
    </row>
    <row r="73" spans="2:17" x14ac:dyDescent="0.25">
      <c r="B73" s="185" t="s">
        <v>15</v>
      </c>
      <c r="C73" s="186"/>
      <c r="D73" s="216" t="str">
        <f>L56</f>
        <v/>
      </c>
      <c r="E73" s="217"/>
      <c r="F73" s="217"/>
      <c r="G73" s="223"/>
      <c r="H73" s="216" t="str">
        <f>IF(D66="","No Tests Recorded",IF(D66&gt;60,"Acceptable",IF(D66&gt;40,"Stop Production, Action needed","Reject Level")))</f>
        <v>No Tests Recorded</v>
      </c>
      <c r="I73" s="217"/>
      <c r="J73" s="217"/>
      <c r="K73" s="217"/>
      <c r="L73" s="218"/>
      <c r="N73"/>
      <c r="O73"/>
      <c r="P73"/>
      <c r="Q73"/>
    </row>
    <row r="74" spans="2:17" ht="3" customHeight="1" x14ac:dyDescent="0.25">
      <c r="C74" s="18"/>
      <c r="D74" s="12"/>
      <c r="E74" s="12"/>
      <c r="F74" s="12"/>
      <c r="G74" s="12"/>
      <c r="H74" s="12"/>
      <c r="I74" s="12"/>
      <c r="J74" s="12"/>
      <c r="K74" s="12"/>
      <c r="N74"/>
      <c r="O74"/>
      <c r="P74"/>
      <c r="Q74"/>
    </row>
    <row r="75" spans="2:17" ht="6.6" customHeight="1" x14ac:dyDescent="0.25">
      <c r="B75" s="168"/>
      <c r="C75" s="19"/>
      <c r="D75" s="180"/>
      <c r="E75" s="180"/>
      <c r="F75" s="180"/>
      <c r="G75" s="180"/>
      <c r="H75" s="180"/>
      <c r="I75" s="180"/>
      <c r="J75" s="180"/>
      <c r="K75" s="180"/>
      <c r="L75" s="180"/>
      <c r="N75"/>
      <c r="O75"/>
      <c r="P75"/>
      <c r="Q75"/>
    </row>
    <row r="76" spans="2:17" ht="66" customHeight="1" x14ac:dyDescent="0.35">
      <c r="B76" s="204" t="str">
        <f>"Field Calculated Lot " &amp;D4&amp;" Payment Summary"</f>
        <v>Field Calculated Lot  Payment Summary</v>
      </c>
      <c r="C76" s="204"/>
      <c r="D76" s="204"/>
      <c r="E76" s="204"/>
      <c r="F76" s="204"/>
      <c r="G76" s="204"/>
      <c r="H76" s="204"/>
      <c r="I76" s="204"/>
      <c r="J76" s="204"/>
      <c r="K76" s="204"/>
      <c r="L76" s="204"/>
      <c r="M76" s="204"/>
      <c r="N76" s="16"/>
    </row>
    <row r="77" spans="2:17" ht="27" customHeight="1" x14ac:dyDescent="0.25">
      <c r="B77" s="20" t="s">
        <v>70</v>
      </c>
      <c r="N77"/>
      <c r="O77"/>
      <c r="P77"/>
      <c r="Q77"/>
    </row>
    <row r="78" spans="2:17" x14ac:dyDescent="0.25">
      <c r="B78" s="176" t="s">
        <v>7</v>
      </c>
      <c r="C78" s="53"/>
      <c r="D78" s="176" t="s">
        <v>66</v>
      </c>
      <c r="E78" s="51"/>
      <c r="F78" s="181"/>
      <c r="G78" s="51"/>
      <c r="H78" s="171" t="s">
        <v>67</v>
      </c>
      <c r="I78" s="169"/>
      <c r="J78" s="169"/>
      <c r="K78" s="169"/>
      <c r="L78" s="170"/>
      <c r="N78"/>
      <c r="O78"/>
      <c r="P78"/>
      <c r="Q78"/>
    </row>
    <row r="79" spans="2:17" ht="18" x14ac:dyDescent="0.35">
      <c r="B79" s="200" t="s">
        <v>44</v>
      </c>
      <c r="C79" s="201"/>
      <c r="D79" s="193" t="str">
        <f>IFERROR((55+0.5*D70)/100,"")</f>
        <v/>
      </c>
      <c r="E79" s="194"/>
      <c r="F79" s="194"/>
      <c r="G79" s="195"/>
      <c r="H79" s="187" t="str">
        <f>IF(COUNTIF(D$70:G$73,"&lt;40")&gt;0,"Reject Level Material",IF(COUNTIFS(D$70:G$72,"&gt;40",D$70:G$72,"&lt;60")&gt;1,(55+0.5*AVERAGE(SMALL(D$70:G$72,{1,2})))/100,D79))</f>
        <v/>
      </c>
      <c r="I79" s="188"/>
      <c r="J79" s="188"/>
      <c r="K79" s="188"/>
      <c r="L79" s="189"/>
      <c r="N79"/>
      <c r="O79"/>
      <c r="P79"/>
      <c r="Q79"/>
    </row>
    <row r="80" spans="2:17" ht="18" x14ac:dyDescent="0.35">
      <c r="B80" s="202" t="s">
        <v>45</v>
      </c>
      <c r="C80" s="203"/>
      <c r="D80" s="196" t="str">
        <f t="shared" ref="D80:D81" si="14">IFERROR((55+0.5*D71)/100,"")</f>
        <v/>
      </c>
      <c r="E80" s="197"/>
      <c r="F80" s="197"/>
      <c r="G80" s="198"/>
      <c r="H80" s="190" t="str">
        <f>IF(COUNTIF(D$70:G$73,"&lt;40")&gt;0,"Reject Level Material",IF(COUNTIFS(D$70:G$72,"&gt;40",D$70:G$72,"&lt;60")&gt;1,(55+0.5*AVERAGE(SMALL(D$70:G$72,{1,2})))/100,D80))</f>
        <v/>
      </c>
      <c r="I80" s="191"/>
      <c r="J80" s="191"/>
      <c r="K80" s="191"/>
      <c r="L80" s="192"/>
      <c r="N80"/>
      <c r="O80"/>
      <c r="P80"/>
      <c r="Q80"/>
    </row>
    <row r="81" spans="2:19" ht="18" x14ac:dyDescent="0.35">
      <c r="B81" s="202" t="s">
        <v>46</v>
      </c>
      <c r="C81" s="203"/>
      <c r="D81" s="190" t="str">
        <f t="shared" si="14"/>
        <v/>
      </c>
      <c r="E81" s="191"/>
      <c r="F81" s="191"/>
      <c r="G81" s="199"/>
      <c r="H81" s="190" t="str">
        <f>IF(COUNTIF(D$70:G$73,"&lt;40")&gt;0,"Reject Level Material",IF(COUNTIFS(D$70:G$72,"&gt;40",D$70:G$72,"&lt;60")&gt;1,(55+0.5*AVERAGE(SMALL(D$70:G$72,{1,2})))/100,D81))</f>
        <v/>
      </c>
      <c r="I81" s="191"/>
      <c r="J81" s="191"/>
      <c r="K81" s="191"/>
      <c r="L81" s="192"/>
      <c r="M81" s="16"/>
      <c r="N81"/>
      <c r="O81"/>
      <c r="P81"/>
      <c r="Q81"/>
    </row>
    <row r="82" spans="2:19" ht="18" x14ac:dyDescent="0.35">
      <c r="B82" s="185" t="s">
        <v>47</v>
      </c>
      <c r="C82" s="186"/>
      <c r="D82" s="190" t="str">
        <f>IFERROR(((55+0.5*(L56-((L56-90)+ABS(L56-90))/2))/100)+((((L56-90)*0.002)+ABS((L56-90)*0.002))/2)+(((M56-90)+ABS(M56-90))/1000)+(((N56-90)+ABS(N56-90))/2000),"")</f>
        <v/>
      </c>
      <c r="E82" s="191"/>
      <c r="F82" s="191"/>
      <c r="G82" s="199"/>
      <c r="H82" s="190" t="str">
        <f>D82</f>
        <v/>
      </c>
      <c r="I82" s="191"/>
      <c r="J82" s="191"/>
      <c r="K82" s="191"/>
      <c r="L82" s="192"/>
      <c r="M82" s="75"/>
      <c r="N82" s="110"/>
      <c r="O82" s="110"/>
      <c r="P82" s="110"/>
      <c r="Q82" s="110"/>
      <c r="R82" s="110"/>
      <c r="S82" s="110"/>
    </row>
    <row r="83" spans="2:19" ht="4.9000000000000004" customHeight="1" x14ac:dyDescent="0.25">
      <c r="B83" s="19"/>
      <c r="C83" s="19"/>
      <c r="D83" s="124"/>
      <c r="E83" s="124"/>
      <c r="F83" s="124"/>
      <c r="G83" s="124"/>
      <c r="H83" s="124"/>
      <c r="I83" s="124"/>
      <c r="J83" s="124"/>
      <c r="K83" s="124"/>
      <c r="L83" s="124"/>
      <c r="M83" s="75"/>
      <c r="N83" s="110"/>
      <c r="O83" s="110"/>
      <c r="P83" s="110"/>
      <c r="Q83" s="110"/>
      <c r="R83" s="110"/>
      <c r="S83" s="110"/>
    </row>
    <row r="84" spans="2:19" ht="15" customHeight="1" x14ac:dyDescent="0.25">
      <c r="B84" s="209" t="s">
        <v>48</v>
      </c>
      <c r="C84" s="209"/>
      <c r="D84" s="175" t="str">
        <f>IFERROR(D88+D89-1,"")</f>
        <v/>
      </c>
      <c r="E84" s="127" t="s">
        <v>49</v>
      </c>
      <c r="F84" s="126"/>
      <c r="G84" s="126"/>
      <c r="H84" s="126"/>
      <c r="I84" s="126"/>
      <c r="J84" s="126"/>
      <c r="K84" s="126"/>
      <c r="L84" s="126"/>
      <c r="M84"/>
      <c r="N84" s="110"/>
      <c r="O84" s="110"/>
      <c r="P84" s="110"/>
      <c r="Q84" s="110"/>
      <c r="R84" s="110"/>
      <c r="S84" s="110"/>
    </row>
    <row r="85" spans="2:19" ht="4.9000000000000004" customHeight="1" x14ac:dyDescent="0.25">
      <c r="B85" s="125"/>
      <c r="C85" s="125"/>
      <c r="M85"/>
      <c r="N85" s="110"/>
      <c r="O85" s="110"/>
      <c r="P85" s="110"/>
      <c r="Q85" s="110"/>
      <c r="R85" s="110"/>
      <c r="S85" s="110"/>
    </row>
    <row r="86" spans="2:19" x14ac:dyDescent="0.25">
      <c r="B86" s="10" t="s">
        <v>69</v>
      </c>
      <c r="M86"/>
      <c r="N86" s="110"/>
      <c r="O86" s="110"/>
      <c r="P86" s="110"/>
      <c r="Q86" s="110"/>
      <c r="R86" s="110"/>
      <c r="S86" s="110"/>
    </row>
    <row r="87" spans="2:19" x14ac:dyDescent="0.25">
      <c r="B87" s="277" t="s">
        <v>50</v>
      </c>
      <c r="C87" s="278"/>
      <c r="D87" s="278"/>
      <c r="E87" s="278"/>
      <c r="F87" s="278"/>
      <c r="G87" s="278"/>
      <c r="H87" s="278"/>
      <c r="I87" s="278"/>
      <c r="J87" s="278"/>
      <c r="K87" s="278"/>
      <c r="L87" s="279"/>
      <c r="M87"/>
      <c r="N87"/>
      <c r="O87"/>
      <c r="P87"/>
      <c r="Q87"/>
    </row>
    <row r="88" spans="2:19" ht="18" x14ac:dyDescent="0.35">
      <c r="B88" s="280" t="s">
        <v>51</v>
      </c>
      <c r="C88" s="281"/>
      <c r="D88" s="274" t="str">
        <f>IFERROR((0.4*H79)+(0.4*H80)+(0.2*H81),"")</f>
        <v/>
      </c>
      <c r="E88" s="275"/>
      <c r="F88" s="275"/>
      <c r="G88" s="275"/>
      <c r="H88" s="275"/>
      <c r="I88" s="275"/>
      <c r="J88" s="275"/>
      <c r="K88" s="275"/>
      <c r="L88" s="276"/>
      <c r="M88" s="75"/>
      <c r="N88"/>
      <c r="O88"/>
      <c r="P88"/>
      <c r="Q88"/>
    </row>
    <row r="89" spans="2:19" ht="18" x14ac:dyDescent="0.35">
      <c r="B89" s="185" t="s">
        <v>47</v>
      </c>
      <c r="C89" s="186"/>
      <c r="D89" s="291" t="str">
        <f>D82</f>
        <v/>
      </c>
      <c r="E89" s="292"/>
      <c r="F89" s="292"/>
      <c r="G89" s="292"/>
      <c r="H89" s="292"/>
      <c r="I89" s="292"/>
      <c r="J89" s="292"/>
      <c r="K89" s="292"/>
      <c r="L89" s="293"/>
      <c r="M89" s="75"/>
      <c r="N89"/>
      <c r="O89"/>
      <c r="P89"/>
      <c r="Q89"/>
    </row>
    <row r="90" spans="2:19" ht="18" x14ac:dyDescent="0.35">
      <c r="B90" s="285" t="s">
        <v>52</v>
      </c>
      <c r="C90" s="286"/>
      <c r="D90" s="253"/>
      <c r="E90" s="254"/>
      <c r="F90" s="254"/>
      <c r="G90" s="254"/>
      <c r="H90" s="254"/>
      <c r="I90" s="254"/>
      <c r="J90" s="254"/>
      <c r="K90" s="254"/>
      <c r="L90" s="255"/>
      <c r="M90" s="75"/>
      <c r="N90"/>
      <c r="O90"/>
      <c r="P90"/>
      <c r="Q90"/>
    </row>
    <row r="91" spans="2:19" x14ac:dyDescent="0.25">
      <c r="B91" s="287" t="s">
        <v>53</v>
      </c>
      <c r="C91" s="288"/>
      <c r="D91" s="282"/>
      <c r="E91" s="283"/>
      <c r="F91" s="283"/>
      <c r="G91" s="283"/>
      <c r="H91" s="283"/>
      <c r="I91" s="283"/>
      <c r="J91" s="283"/>
      <c r="K91" s="283"/>
      <c r="L91" s="284"/>
      <c r="M91"/>
      <c r="N91"/>
      <c r="O91"/>
      <c r="P91"/>
      <c r="Q91"/>
    </row>
    <row r="92" spans="2:19" x14ac:dyDescent="0.25">
      <c r="B92" s="1"/>
      <c r="E92" s="13"/>
      <c r="F92" s="13"/>
      <c r="G92" s="13"/>
      <c r="H92" s="13"/>
      <c r="I92" s="13"/>
      <c r="J92" s="13"/>
      <c r="K92" s="13"/>
      <c r="M92"/>
      <c r="N92"/>
      <c r="O92"/>
      <c r="P92"/>
      <c r="Q92"/>
    </row>
    <row r="93" spans="2:19" x14ac:dyDescent="0.25">
      <c r="B93" s="176" t="s">
        <v>54</v>
      </c>
      <c r="C93" s="55"/>
      <c r="D93" s="55"/>
      <c r="E93" s="55"/>
      <c r="F93" s="55"/>
      <c r="G93" s="55"/>
      <c r="H93" s="55"/>
      <c r="I93" s="55"/>
      <c r="J93" s="55"/>
      <c r="K93" s="55"/>
      <c r="L93" s="56"/>
      <c r="M93"/>
      <c r="N93"/>
      <c r="O93"/>
      <c r="P93"/>
      <c r="Q93"/>
    </row>
    <row r="94" spans="2:19" ht="18" x14ac:dyDescent="0.35">
      <c r="B94" s="289" t="s">
        <v>55</v>
      </c>
      <c r="C94" s="290"/>
      <c r="D94" s="250" t="str">
        <f>IF(OR(D88="",D91=""),"",(D88+D82-2)*D90*D91)</f>
        <v/>
      </c>
      <c r="E94" s="251"/>
      <c r="F94" s="251"/>
      <c r="G94" s="251"/>
      <c r="H94" s="251"/>
      <c r="I94" s="251"/>
      <c r="J94" s="251"/>
      <c r="K94" s="251"/>
      <c r="L94" s="252"/>
      <c r="M94" s="75"/>
      <c r="N94" s="108"/>
      <c r="O94" s="109"/>
      <c r="P94" s="109"/>
      <c r="Q94"/>
    </row>
    <row r="95" spans="2:19" x14ac:dyDescent="0.25">
      <c r="B95" s="248" t="s">
        <v>56</v>
      </c>
      <c r="C95" s="249"/>
      <c r="D95" s="250" t="str">
        <f>IF(OR(D88="",D91="",D90=""),"",IF(D82="",D88*D90*D91,(D82+D88-1)*D90*D91))</f>
        <v/>
      </c>
      <c r="E95" s="251"/>
      <c r="F95" s="251"/>
      <c r="G95" s="251"/>
      <c r="H95" s="251"/>
      <c r="I95" s="251"/>
      <c r="J95" s="251"/>
      <c r="K95" s="251"/>
      <c r="L95" s="252"/>
      <c r="M95"/>
      <c r="N95"/>
      <c r="O95"/>
      <c r="P95"/>
      <c r="Q95"/>
    </row>
    <row r="96" spans="2:19" ht="19.149999999999999" customHeight="1" x14ac:dyDescent="0.25">
      <c r="B96" s="173"/>
      <c r="C96" s="173"/>
      <c r="D96" s="174"/>
      <c r="E96" s="174"/>
      <c r="F96" s="174"/>
      <c r="G96" s="174"/>
      <c r="H96" s="174"/>
      <c r="I96" s="174"/>
      <c r="J96" s="174"/>
      <c r="K96" s="174"/>
      <c r="L96" s="174"/>
      <c r="M96"/>
      <c r="N96"/>
      <c r="O96"/>
      <c r="P96"/>
      <c r="Q96"/>
    </row>
    <row r="97" spans="2:17" ht="18" customHeight="1" x14ac:dyDescent="0.25">
      <c r="B97" s="247" t="str">
        <f>IF(OR(D70&lt;40,D71&lt;40,D72&lt;40,D73&lt;40),"Lot Status:         This lot is subject to rejection. (Per 2023 QASP SA - 106.03.B.2.)",IF(OR(D70&lt;60,D71&lt;60,D72&lt;60,D73&lt;60),"Lot Status:        Stop Production, Corrective Action Needed. (Per 2023 QASP SA - 106.03.B.2.)","Lot Status:        Lot is Acceptable. (Per 2023 QASP SA - 106.03.B.2.)"))</f>
        <v>Lot Status:        Lot is Acceptable. (Per 2023 QASP SA - 106.03.B.2.)</v>
      </c>
      <c r="C97" s="247"/>
      <c r="D97" s="247"/>
      <c r="E97" s="247"/>
      <c r="F97" s="247"/>
      <c r="G97" s="247"/>
      <c r="H97" s="247"/>
      <c r="I97" s="247"/>
      <c r="J97" s="247"/>
      <c r="K97" s="247"/>
      <c r="L97" s="247"/>
      <c r="M97"/>
      <c r="N97"/>
      <c r="O97"/>
      <c r="P97"/>
      <c r="Q97"/>
    </row>
    <row r="98" spans="2:17" ht="10.9" customHeight="1" x14ac:dyDescent="0.25">
      <c r="B98" s="265" t="s">
        <v>57</v>
      </c>
      <c r="C98" s="266"/>
      <c r="D98" s="266"/>
      <c r="E98" s="266"/>
      <c r="F98" s="266"/>
      <c r="G98" s="266"/>
      <c r="H98" s="266"/>
      <c r="I98" s="266"/>
      <c r="J98" s="266"/>
      <c r="K98" s="266"/>
      <c r="L98" s="267"/>
      <c r="N98"/>
      <c r="O98"/>
      <c r="P98"/>
      <c r="Q98"/>
    </row>
    <row r="99" spans="2:17" ht="73.150000000000006" customHeight="1" x14ac:dyDescent="0.25">
      <c r="B99" s="271"/>
      <c r="C99" s="272"/>
      <c r="D99" s="272"/>
      <c r="E99" s="272"/>
      <c r="F99" s="272"/>
      <c r="G99" s="272"/>
      <c r="H99" s="272"/>
      <c r="I99" s="272"/>
      <c r="J99" s="272"/>
      <c r="K99" s="272"/>
      <c r="L99" s="273"/>
      <c r="M99"/>
      <c r="N99"/>
      <c r="O99"/>
      <c r="P99"/>
      <c r="Q99"/>
    </row>
    <row r="100" spans="2:17" ht="6" customHeight="1" x14ac:dyDescent="0.25">
      <c r="B100" s="178"/>
      <c r="C100" s="178"/>
      <c r="D100" s="178"/>
      <c r="E100" s="178"/>
      <c r="F100" s="178"/>
      <c r="G100" s="178"/>
      <c r="H100" s="178"/>
      <c r="I100" s="178"/>
      <c r="J100" s="178"/>
      <c r="K100" s="178"/>
      <c r="L100" s="178"/>
      <c r="M100"/>
      <c r="N100"/>
      <c r="O100"/>
      <c r="P100"/>
      <c r="Q100"/>
    </row>
    <row r="101" spans="2:17" ht="10.9" customHeight="1" x14ac:dyDescent="0.25">
      <c r="B101" s="265" t="s">
        <v>58</v>
      </c>
      <c r="C101" s="266"/>
      <c r="D101" s="266"/>
      <c r="E101" s="266"/>
      <c r="F101" s="266"/>
      <c r="G101" s="266"/>
      <c r="H101" s="266"/>
      <c r="I101" s="266"/>
      <c r="J101" s="267"/>
      <c r="K101" s="263" t="s">
        <v>59</v>
      </c>
      <c r="L101" s="264"/>
      <c r="N101"/>
      <c r="O101"/>
      <c r="P101"/>
      <c r="Q101"/>
    </row>
    <row r="102" spans="2:17" ht="24" customHeight="1" x14ac:dyDescent="0.25">
      <c r="B102" s="268"/>
      <c r="C102" s="269"/>
      <c r="D102" s="269"/>
      <c r="E102" s="269"/>
      <c r="F102" s="269"/>
      <c r="G102" s="269"/>
      <c r="H102" s="269"/>
      <c r="I102" s="269"/>
      <c r="J102" s="270"/>
      <c r="K102" s="261"/>
      <c r="L102" s="262"/>
    </row>
    <row r="103" spans="2:17" ht="6" customHeight="1" x14ac:dyDescent="0.25">
      <c r="E103"/>
      <c r="F103"/>
      <c r="G103"/>
      <c r="H103"/>
      <c r="I103"/>
      <c r="J103"/>
      <c r="K103"/>
    </row>
    <row r="104" spans="2:17" ht="10.9" customHeight="1" x14ac:dyDescent="0.25">
      <c r="B104" s="265" t="s">
        <v>60</v>
      </c>
      <c r="C104" s="266"/>
      <c r="D104" s="266"/>
      <c r="E104" s="266"/>
      <c r="F104" s="266"/>
      <c r="G104" s="266"/>
      <c r="H104" s="266"/>
      <c r="I104" s="266"/>
      <c r="J104" s="267"/>
      <c r="K104" s="263" t="s">
        <v>59</v>
      </c>
      <c r="L104" s="264"/>
    </row>
    <row r="105" spans="2:17" ht="24" customHeight="1" x14ac:dyDescent="0.25">
      <c r="B105" s="268"/>
      <c r="C105" s="269"/>
      <c r="D105" s="269"/>
      <c r="E105" s="269"/>
      <c r="F105" s="269"/>
      <c r="G105" s="269"/>
      <c r="H105" s="269"/>
      <c r="I105" s="269"/>
      <c r="J105" s="270"/>
      <c r="K105" s="261"/>
      <c r="L105" s="262"/>
    </row>
    <row r="106" spans="2:17" ht="18" customHeight="1" x14ac:dyDescent="0.25"/>
  </sheetData>
  <sheetProtection selectLockedCells="1"/>
  <mergeCells count="98">
    <mergeCell ref="B98:L98"/>
    <mergeCell ref="B99:L99"/>
    <mergeCell ref="D88:L88"/>
    <mergeCell ref="B87:L87"/>
    <mergeCell ref="B88:C88"/>
    <mergeCell ref="D91:L91"/>
    <mergeCell ref="D94:L94"/>
    <mergeCell ref="B90:C90"/>
    <mergeCell ref="B91:C91"/>
    <mergeCell ref="B94:C94"/>
    <mergeCell ref="B89:C89"/>
    <mergeCell ref="D89:L89"/>
    <mergeCell ref="K105:L105"/>
    <mergeCell ref="K104:L104"/>
    <mergeCell ref="K102:L102"/>
    <mergeCell ref="K101:L101"/>
    <mergeCell ref="B101:J101"/>
    <mergeCell ref="B102:J102"/>
    <mergeCell ref="B104:J104"/>
    <mergeCell ref="B105:J105"/>
    <mergeCell ref="B2:M2"/>
    <mergeCell ref="B1:M1"/>
    <mergeCell ref="C41:M42"/>
    <mergeCell ref="B97:L97"/>
    <mergeCell ref="B95:C95"/>
    <mergeCell ref="D95:L95"/>
    <mergeCell ref="B73:C73"/>
    <mergeCell ref="B71:C71"/>
    <mergeCell ref="B70:C70"/>
    <mergeCell ref="D90:L90"/>
    <mergeCell ref="B44:M44"/>
    <mergeCell ref="D60:L60"/>
    <mergeCell ref="D67:L67"/>
    <mergeCell ref="D66:L66"/>
    <mergeCell ref="D61:L61"/>
    <mergeCell ref="D71:G71"/>
    <mergeCell ref="B61:C61"/>
    <mergeCell ref="B66:C66"/>
    <mergeCell ref="B62:C62"/>
    <mergeCell ref="D62:L62"/>
    <mergeCell ref="B31:C31"/>
    <mergeCell ref="B32:C32"/>
    <mergeCell ref="B33:C33"/>
    <mergeCell ref="B60:C60"/>
    <mergeCell ref="D59:L59"/>
    <mergeCell ref="B35:C35"/>
    <mergeCell ref="B36:C36"/>
    <mergeCell ref="B37:C37"/>
    <mergeCell ref="B38:C38"/>
    <mergeCell ref="B39:C39"/>
    <mergeCell ref="B63:C63"/>
    <mergeCell ref="D63:L63"/>
    <mergeCell ref="B41:B42"/>
    <mergeCell ref="B19:C19"/>
    <mergeCell ref="B20:C20"/>
    <mergeCell ref="B21:C21"/>
    <mergeCell ref="B22:C22"/>
    <mergeCell ref="B23:C23"/>
    <mergeCell ref="B24:C24"/>
    <mergeCell ref="B29:C29"/>
    <mergeCell ref="B30:C30"/>
    <mergeCell ref="B16:C16"/>
    <mergeCell ref="B25:C25"/>
    <mergeCell ref="B26:C26"/>
    <mergeCell ref="B27:C27"/>
    <mergeCell ref="B28:C28"/>
    <mergeCell ref="B84:C84"/>
    <mergeCell ref="M45:N45"/>
    <mergeCell ref="B18:F18"/>
    <mergeCell ref="H70:L70"/>
    <mergeCell ref="H73:L73"/>
    <mergeCell ref="H72:L72"/>
    <mergeCell ref="H71:L71"/>
    <mergeCell ref="D70:G70"/>
    <mergeCell ref="D73:G73"/>
    <mergeCell ref="D72:G72"/>
    <mergeCell ref="B72:C72"/>
    <mergeCell ref="B64:C64"/>
    <mergeCell ref="D64:L64"/>
    <mergeCell ref="B65:C65"/>
    <mergeCell ref="D65:L65"/>
    <mergeCell ref="B34:C34"/>
    <mergeCell ref="B12:M12"/>
    <mergeCell ref="B82:C82"/>
    <mergeCell ref="H79:L79"/>
    <mergeCell ref="H80:L80"/>
    <mergeCell ref="H81:L81"/>
    <mergeCell ref="D79:G79"/>
    <mergeCell ref="D80:G80"/>
    <mergeCell ref="D81:G81"/>
    <mergeCell ref="D82:G82"/>
    <mergeCell ref="H82:L82"/>
    <mergeCell ref="B79:C79"/>
    <mergeCell ref="B80:C80"/>
    <mergeCell ref="B81:C81"/>
    <mergeCell ref="B76:M76"/>
    <mergeCell ref="B14:C14"/>
    <mergeCell ref="B15:C15"/>
  </mergeCells>
  <conditionalFormatting sqref="B97:L97 B99 B100:L100">
    <cfRule type="containsText" dxfId="15" priority="32" operator="containsText" text="rejection">
      <formula>NOT(ISERROR(SEARCH("rejection",B97)))</formula>
    </cfRule>
  </conditionalFormatting>
  <conditionalFormatting sqref="D60:D66">
    <cfRule type="cellIs" dxfId="14" priority="14" operator="greaterThanOrEqual">
      <formula>60</formula>
    </cfRule>
    <cfRule type="cellIs" dxfId="13" priority="15" operator="between">
      <formula>40</formula>
      <formula>60</formula>
    </cfRule>
    <cfRule type="cellIs" dxfId="12" priority="16" operator="lessThan">
      <formula>40</formula>
    </cfRule>
  </conditionalFormatting>
  <conditionalFormatting sqref="D70:D73 H70:H73">
    <cfRule type="containsText" dxfId="11" priority="34" operator="containsText" text="Acceptable">
      <formula>NOT(ISERROR(SEARCH("Acceptable",D70)))</formula>
    </cfRule>
    <cfRule type="containsText" dxfId="10" priority="39" operator="containsText" text="Reject Level">
      <formula>NOT(ISERROR(SEARCH("Reject Level",D70)))</formula>
    </cfRule>
    <cfRule type="containsText" dxfId="9" priority="42" operator="containsText" text="Stop">
      <formula>NOT(ISERROR(SEARCH("Stop",D70)))</formula>
    </cfRule>
  </conditionalFormatting>
  <conditionalFormatting sqref="D56:G56 I56:J56">
    <cfRule type="cellIs" dxfId="8" priority="28" operator="greaterThanOrEqual">
      <formula>60</formula>
    </cfRule>
    <cfRule type="cellIs" dxfId="7" priority="29" operator="between">
      <formula>40</formula>
      <formula>60</formula>
    </cfRule>
    <cfRule type="cellIs" dxfId="6" priority="30" operator="lessThan">
      <formula>40</formula>
    </cfRule>
  </conditionalFormatting>
  <conditionalFormatting sqref="D47:J47">
    <cfRule type="cellIs" dxfId="5" priority="31" operator="between">
      <formula>1</formula>
      <formula>2</formula>
    </cfRule>
  </conditionalFormatting>
  <conditionalFormatting sqref="D94:L94">
    <cfRule type="cellIs" dxfId="4" priority="43" operator="lessThan">
      <formula>0</formula>
    </cfRule>
  </conditionalFormatting>
  <conditionalFormatting sqref="L47:N47">
    <cfRule type="cellIs" dxfId="3" priority="20" operator="between">
      <formula>1</formula>
      <formula>2</formula>
    </cfRule>
  </conditionalFormatting>
  <conditionalFormatting sqref="L56:N56">
    <cfRule type="cellIs" dxfId="2" priority="17" operator="greaterThanOrEqual">
      <formula>60</formula>
    </cfRule>
    <cfRule type="cellIs" dxfId="1" priority="18" operator="between">
      <formula>40</formula>
      <formula>60</formula>
    </cfRule>
    <cfRule type="cellIs" dxfId="0" priority="19" operator="lessThan">
      <formula>40</formula>
    </cfRule>
  </conditionalFormatting>
  <pageMargins left="0.7" right="0.7" top="0" bottom="0.75" header="0" footer="0.3"/>
  <pageSetup scale="79" orientation="landscape" r:id="rId1"/>
  <headerFooter>
    <oddFooter>&amp;L&amp;A
&amp;Z&amp;F&amp;RPrinted &amp;D &amp;T
Page &amp;P of &amp;N</oddFooter>
  </headerFooter>
  <rowBreaks count="2" manualBreakCount="2">
    <brk id="42" max="16383" man="1"/>
    <brk id="74" max="16383" man="1"/>
  </rowBreaks>
  <colBreaks count="1" manualBreakCount="1">
    <brk id="1" max="1048575" man="1"/>
  </col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9ABFAEF2-A86C-44D5-BA59-964A82FEB6BE}">
            <xm:f>NOT(ISERROR(SEARCH("Stop Production",B97)))</xm:f>
            <xm:f>"Stop Production"</xm:f>
            <x14:dxf>
              <fill>
                <patternFill>
                  <bgColor rgb="FFFFFF00"/>
                </patternFill>
              </fill>
            </x14:dxf>
          </x14:cfRule>
          <xm:sqref>B97:L97 B99 B100:L100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593540a-aeec-4147-8251-d2d47a2381c2" xsi:nil="true"/>
    <lcf76f155ced4ddcb4097134ff3c332f xmlns="2112f0e9-f281-4763-8b3c-86f2ba72ff3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D089208C99F241A85A1F9521844203" ma:contentTypeVersion="14" ma:contentTypeDescription="Create a new document." ma:contentTypeScope="" ma:versionID="51d9aeb6b9d225a559521a470a8dd8d6">
  <xsd:schema xmlns:xsd="http://www.w3.org/2001/XMLSchema" xmlns:xs="http://www.w3.org/2001/XMLSchema" xmlns:p="http://schemas.microsoft.com/office/2006/metadata/properties" xmlns:ns2="2112f0e9-f281-4763-8b3c-86f2ba72ff31" xmlns:ns3="2593540a-aeec-4147-8251-d2d47a2381c2" targetNamespace="http://schemas.microsoft.com/office/2006/metadata/properties" ma:root="true" ma:fieldsID="ddee455492b3140ce5c341aa681a1780" ns2:_="" ns3:_="">
    <xsd:import namespace="2112f0e9-f281-4763-8b3c-86f2ba72ff31"/>
    <xsd:import namespace="2593540a-aeec-4147-8251-d2d47a2381c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12f0e9-f281-4763-8b3c-86f2ba72ff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a8317cf9-0148-4112-873f-c679d408b0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93540a-aeec-4147-8251-d2d47a2381c2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3fbdad99-55ce-4cb5-8a5f-00e3283892ae}" ma:internalName="TaxCatchAll" ma:showField="CatchAllData" ma:web="2593540a-aeec-4147-8251-d2d47a2381c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A0D106-DF86-45FB-9AC9-44E51C2C7944}">
  <ds:schemaRefs>
    <ds:schemaRef ds:uri="2112f0e9-f281-4763-8b3c-86f2ba72ff31"/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2593540a-aeec-4147-8251-d2d47a2381c2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7ED9C9C-CDDE-48FD-B29E-E16DE6732D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42D0EBF-8735-4A7C-814F-A62E4BEDBB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12f0e9-f281-4763-8b3c-86f2ba72ff31"/>
    <ds:schemaRef ds:uri="2593540a-aeec-4147-8251-d2d47a2381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57696cd1-551d-4c9b-bdb1-d1f540fd8d38}" enabled="0" method="" siteId="{57696cd1-551d-4c9b-bdb1-d1f540fd8d3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Quality Level &amp; Pay Factors</vt:lpstr>
      <vt:lpstr>'Quality Level &amp; Pay Factors'!Print_Area</vt:lpstr>
    </vt:vector>
  </TitlesOfParts>
  <Manager/>
  <Company>Idaho Transportation Department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QASP Go-No Go Field Spreadsheet</dc:title>
  <dc:subject/>
  <dc:creator>Mike Copeland</dc:creator>
  <cp:keywords>SA 2020;v07212020</cp:keywords>
  <dc:description/>
  <cp:lastModifiedBy>Jason Henscheid</cp:lastModifiedBy>
  <cp:revision/>
  <cp:lastPrinted>2022-05-11T20:24:17Z</cp:lastPrinted>
  <dcterms:created xsi:type="dcterms:W3CDTF">2019-02-05T19:36:56Z</dcterms:created>
  <dcterms:modified xsi:type="dcterms:W3CDTF">2026-04-27T18:28:35Z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0x01010061D089208C99F241A85A1F9521844203</vt:lpwstr>
  </property>
  <property fmtid="{D5CDD505-2E9C-101B-9397-08002B2CF9AE}" pid="3" name="Folder_Number">
    <vt:lpwstr/>
  </property>
  <property fmtid="{D5CDD505-2E9C-101B-9397-08002B2CF9AE}" pid="4" name="Folder_Code">
    <vt:lpwstr/>
  </property>
  <property fmtid="{D5CDD505-2E9C-101B-9397-08002B2CF9AE}" pid="5" name="Folder_Name">
    <vt:lpwstr/>
  </property>
  <property fmtid="{D5CDD505-2E9C-101B-9397-08002B2CF9AE}" pid="6" name="Folder_Description">
    <vt:lpwstr/>
  </property>
  <property fmtid="{D5CDD505-2E9C-101B-9397-08002B2CF9AE}" pid="7" name="/Folder_Name/">
    <vt:lpwstr/>
  </property>
  <property fmtid="{D5CDD505-2E9C-101B-9397-08002B2CF9AE}" pid="8" name="/Folder_Description/">
    <vt:lpwstr/>
  </property>
  <property fmtid="{D5CDD505-2E9C-101B-9397-08002B2CF9AE}" pid="9" name="Folder_Version">
    <vt:lpwstr/>
  </property>
  <property fmtid="{D5CDD505-2E9C-101B-9397-08002B2CF9AE}" pid="10" name="Folder_VersionSeq">
    <vt:lpwstr/>
  </property>
  <property fmtid="{D5CDD505-2E9C-101B-9397-08002B2CF9AE}" pid="11" name="Folder_Manager">
    <vt:lpwstr/>
  </property>
  <property fmtid="{D5CDD505-2E9C-101B-9397-08002B2CF9AE}" pid="12" name="Folder_ManagerDesc">
    <vt:lpwstr/>
  </property>
  <property fmtid="{D5CDD505-2E9C-101B-9397-08002B2CF9AE}" pid="13" name="Folder_Storage">
    <vt:lpwstr/>
  </property>
  <property fmtid="{D5CDD505-2E9C-101B-9397-08002B2CF9AE}" pid="14" name="Folder_StorageDesc">
    <vt:lpwstr/>
  </property>
  <property fmtid="{D5CDD505-2E9C-101B-9397-08002B2CF9AE}" pid="15" name="Folder_Creator">
    <vt:lpwstr/>
  </property>
  <property fmtid="{D5CDD505-2E9C-101B-9397-08002B2CF9AE}" pid="16" name="Folder_CreatorDesc">
    <vt:lpwstr/>
  </property>
  <property fmtid="{D5CDD505-2E9C-101B-9397-08002B2CF9AE}" pid="17" name="Folder_CreateDate">
    <vt:lpwstr/>
  </property>
  <property fmtid="{D5CDD505-2E9C-101B-9397-08002B2CF9AE}" pid="18" name="Folder_Updater">
    <vt:lpwstr/>
  </property>
  <property fmtid="{D5CDD505-2E9C-101B-9397-08002B2CF9AE}" pid="19" name="Folder_UpdaterDesc">
    <vt:lpwstr/>
  </property>
  <property fmtid="{D5CDD505-2E9C-101B-9397-08002B2CF9AE}" pid="20" name="Folder_UpdateDate">
    <vt:lpwstr/>
  </property>
  <property fmtid="{D5CDD505-2E9C-101B-9397-08002B2CF9AE}" pid="21" name="Document_Number">
    <vt:lpwstr/>
  </property>
  <property fmtid="{D5CDD505-2E9C-101B-9397-08002B2CF9AE}" pid="22" name="Document_Name">
    <vt:lpwstr/>
  </property>
  <property fmtid="{D5CDD505-2E9C-101B-9397-08002B2CF9AE}" pid="23" name="Document_FileName">
    <vt:lpwstr/>
  </property>
  <property fmtid="{D5CDD505-2E9C-101B-9397-08002B2CF9AE}" pid="24" name="Document_Version">
    <vt:lpwstr/>
  </property>
  <property fmtid="{D5CDD505-2E9C-101B-9397-08002B2CF9AE}" pid="25" name="Document_VersionSeq">
    <vt:lpwstr/>
  </property>
  <property fmtid="{D5CDD505-2E9C-101B-9397-08002B2CF9AE}" pid="26" name="Document_Creator">
    <vt:lpwstr/>
  </property>
  <property fmtid="{D5CDD505-2E9C-101B-9397-08002B2CF9AE}" pid="27" name="Document_CreatorDesc">
    <vt:lpwstr/>
  </property>
  <property fmtid="{D5CDD505-2E9C-101B-9397-08002B2CF9AE}" pid="28" name="Document_CreateDate">
    <vt:lpwstr/>
  </property>
  <property fmtid="{D5CDD505-2E9C-101B-9397-08002B2CF9AE}" pid="29" name="Document_Updater">
    <vt:lpwstr/>
  </property>
  <property fmtid="{D5CDD505-2E9C-101B-9397-08002B2CF9AE}" pid="30" name="Document_UpdaterDesc">
    <vt:lpwstr/>
  </property>
  <property fmtid="{D5CDD505-2E9C-101B-9397-08002B2CF9AE}" pid="31" name="Document_UpdateDate">
    <vt:lpwstr/>
  </property>
  <property fmtid="{D5CDD505-2E9C-101B-9397-08002B2CF9AE}" pid="32" name="Document_Size">
    <vt:lpwstr/>
  </property>
  <property fmtid="{D5CDD505-2E9C-101B-9397-08002B2CF9AE}" pid="33" name="Document_Storage">
    <vt:lpwstr/>
  </property>
  <property fmtid="{D5CDD505-2E9C-101B-9397-08002B2CF9AE}" pid="34" name="Document_StorageDesc">
    <vt:lpwstr/>
  </property>
  <property fmtid="{D5CDD505-2E9C-101B-9397-08002B2CF9AE}" pid="35" name="Document_Department">
    <vt:lpwstr/>
  </property>
  <property fmtid="{D5CDD505-2E9C-101B-9397-08002B2CF9AE}" pid="36" name="Document_DepartmentDesc">
    <vt:lpwstr/>
  </property>
</Properties>
</file>