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X:\Desktop Transfer 2.0\"/>
    </mc:Choice>
  </mc:AlternateContent>
  <xr:revisionPtr revIDLastSave="0" documentId="8_{F1CA4DBC-28B0-4CB4-A0CB-76E57E707011}" xr6:coauthVersionLast="47" xr6:coauthVersionMax="47" xr10:uidLastSave="{00000000-0000-0000-0000-000000000000}"/>
  <bookViews>
    <workbookView xWindow="-120" yWindow="-120" windowWidth="51840" windowHeight="21840" xr2:uid="{00000000-000D-0000-FFFF-FFFF00000000}"/>
  </bookViews>
  <sheets>
    <sheet name="Cold Feed " sheetId="1" r:id="rId1"/>
    <sheet name="Fine AGG GSB " sheetId="3" r:id="rId2"/>
    <sheet name="Split Calculator" sheetId="4" r:id="rId3"/>
    <sheet name="Specs" sheetId="2" state="hidden" r:id="rId4"/>
  </sheets>
  <definedNames>
    <definedName name="_xlnm.Print_Area" localSheetId="0">'Cold Feed '!$A$1:$AU$52</definedName>
    <definedName name="_xlnm.Print_Area" localSheetId="1">'Fine AGG GSB '!$B$1:$I$19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17" i="1" l="1"/>
  <c r="AJ17" i="1"/>
  <c r="C43" i="4" l="1"/>
  <c r="C30" i="4"/>
  <c r="C39" i="4"/>
  <c r="C13" i="4"/>
  <c r="AR15" i="1" l="1"/>
  <c r="AR14" i="1"/>
  <c r="E14" i="3" l="1"/>
  <c r="F14" i="3"/>
  <c r="I13" i="3" l="1"/>
  <c r="H13" i="3"/>
  <c r="G13" i="3"/>
  <c r="I12" i="3"/>
  <c r="H12" i="3"/>
  <c r="G12" i="3"/>
  <c r="I11" i="3"/>
  <c r="H11" i="3"/>
  <c r="G11" i="3"/>
  <c r="G10" i="3"/>
  <c r="G9" i="3"/>
  <c r="G14" i="3" l="1"/>
  <c r="H10" i="3" s="1"/>
  <c r="I10" i="3" s="1"/>
  <c r="H9" i="3" l="1"/>
  <c r="H14" i="3" s="1"/>
  <c r="I9" i="3" l="1"/>
  <c r="I14" i="3" s="1"/>
  <c r="D16" i="3" s="1"/>
  <c r="AR16" i="1" s="1"/>
  <c r="AR17" i="1" s="1"/>
  <c r="T17" i="1"/>
  <c r="G17" i="1"/>
  <c r="N17" i="1"/>
  <c r="AP26" i="1" l="1"/>
  <c r="AP27" i="1"/>
  <c r="AP25" i="1"/>
  <c r="K43" i="1" l="1"/>
  <c r="X42" i="1"/>
  <c r="X43" i="1" s="1"/>
  <c r="AO42" i="1" l="1"/>
  <c r="L27" i="1"/>
  <c r="G27" i="1"/>
  <c r="Q26" i="1"/>
  <c r="Q25" i="1"/>
  <c r="P17" i="1"/>
  <c r="K35" i="1"/>
  <c r="X34" i="1"/>
  <c r="X35" i="1" s="1"/>
  <c r="AO34" i="1" s="1"/>
  <c r="Q27" i="1" l="1"/>
</calcChain>
</file>

<file path=xl/sharedStrings.xml><?xml version="1.0" encoding="utf-8"?>
<sst xmlns="http://schemas.openxmlformats.org/spreadsheetml/2006/main" count="175" uniqueCount="110">
  <si>
    <t>Project Name</t>
  </si>
  <si>
    <t>District</t>
  </si>
  <si>
    <t>Identification Number</t>
  </si>
  <si>
    <t>Contract Item Number</t>
  </si>
  <si>
    <t>Source Number(s)</t>
  </si>
  <si>
    <t>Cold Feed Data for Test Strips</t>
  </si>
  <si>
    <t>Type</t>
  </si>
  <si>
    <t>Trial #2</t>
  </si>
  <si>
    <t>Trial # 1</t>
  </si>
  <si>
    <t>Average</t>
  </si>
  <si>
    <t>F = mass of fractured particles</t>
  </si>
  <si>
    <t>Q = mass of questionable particles</t>
  </si>
  <si>
    <t>Clay</t>
  </si>
  <si>
    <t>Total Mass</t>
  </si>
  <si>
    <t>Calculation</t>
  </si>
  <si>
    <t>G = GSB of fine aggregate</t>
  </si>
  <si>
    <t xml:space="preserve">Record Oven Temp.,°F </t>
  </si>
  <si>
    <t xml:space="preserve"> Total Mass of Pan and Sample</t>
  </si>
  <si>
    <t xml:space="preserve"> Total Dry Mass</t>
  </si>
  <si>
    <r>
      <t xml:space="preserve">Moisture Content </t>
    </r>
    <r>
      <rPr>
        <b/>
        <sz val="8"/>
        <rFont val="Arial"/>
        <family val="2"/>
      </rPr>
      <t>(</t>
    </r>
    <r>
      <rPr>
        <sz val="8"/>
        <rFont val="Arial"/>
        <family val="2"/>
      </rPr>
      <t>M</t>
    </r>
    <r>
      <rPr>
        <b/>
        <sz val="8"/>
        <rFont val="Arial"/>
        <family val="2"/>
      </rPr>
      <t>)</t>
    </r>
  </si>
  <si>
    <t xml:space="preserve"> Pan Mass</t>
  </si>
  <si>
    <t>%</t>
  </si>
  <si>
    <t>Lab Number</t>
  </si>
  <si>
    <t>Remarks</t>
  </si>
  <si>
    <t>FOP for T 335 Tested By</t>
  </si>
  <si>
    <t>WAQTC #</t>
  </si>
  <si>
    <t xml:space="preserve">Date </t>
  </si>
  <si>
    <t>Date</t>
  </si>
  <si>
    <t>ASTM D 4791 Tested By:</t>
  </si>
  <si>
    <t>FOP For T 176 Tested By</t>
  </si>
  <si>
    <t>FOP for T 304 Tested By</t>
  </si>
  <si>
    <t>V = volume cylinderical measure</t>
  </si>
  <si>
    <t>FOP for T 255 Tested By</t>
  </si>
  <si>
    <r>
      <t xml:space="preserve"> Initial Moist Mass </t>
    </r>
    <r>
      <rPr>
        <b/>
        <sz val="8"/>
        <rFont val="Arial"/>
        <family val="2"/>
      </rPr>
      <t>(Mp)</t>
    </r>
  </si>
  <si>
    <r>
      <t xml:space="preserve"> Final Dry Mass </t>
    </r>
    <r>
      <rPr>
        <b/>
        <sz val="8"/>
        <rFont val="Arial"/>
        <family val="2"/>
      </rPr>
      <t>(Mn)</t>
    </r>
  </si>
  <si>
    <r>
      <rPr>
        <b/>
        <sz val="8"/>
        <rFont val="Arial"/>
        <family val="2"/>
      </rPr>
      <t>[(Mp - Mn) / Mp] x 100</t>
    </r>
    <r>
      <rPr>
        <sz val="8"/>
        <rFont val="Arial"/>
        <family val="2"/>
      </rPr>
      <t xml:space="preserve"> =  </t>
    </r>
  </si>
  <si>
    <t>F&amp;E Mass</t>
  </si>
  <si>
    <t>Calcuation</t>
  </si>
  <si>
    <t>Sieve Size</t>
  </si>
  <si>
    <t>Oven Temp. 230 ± 9</t>
  </si>
  <si>
    <t>Questionable % 1</t>
  </si>
  <si>
    <t xml:space="preserve">1 Face </t>
  </si>
  <si>
    <t xml:space="preserve">2 Face </t>
  </si>
  <si>
    <t xml:space="preserve">Lab Manager Signature </t>
  </si>
  <si>
    <t>Test</t>
  </si>
  <si>
    <t>Specification</t>
  </si>
  <si>
    <t>SP2</t>
  </si>
  <si>
    <t>SP3</t>
  </si>
  <si>
    <t>SP5</t>
  </si>
  <si>
    <t>T335 Fracture</t>
  </si>
  <si>
    <t>T304 Fine Angularity</t>
  </si>
  <si>
    <t>T176 SE</t>
  </si>
  <si>
    <t>D4791 F&amp;E</t>
  </si>
  <si>
    <t>65/-</t>
  </si>
  <si>
    <t>75/60</t>
  </si>
  <si>
    <t>98/98</t>
  </si>
  <si>
    <t>Key Number</t>
  </si>
  <si>
    <t>ESALS</t>
  </si>
  <si>
    <t>Mix Type</t>
  </si>
  <si>
    <t xml:space="preserve">Specification requirements = </t>
  </si>
  <si>
    <t>Specification requirements =</t>
  </si>
  <si>
    <t>Fine Aggregate Combined GSB Calculator</t>
  </si>
  <si>
    <t>Stockpile</t>
  </si>
  <si>
    <t>GSB</t>
  </si>
  <si>
    <t>Bin Pull
(Decimal)</t>
  </si>
  <si>
    <t>PP #4
(Decimal)</t>
  </si>
  <si>
    <t>Sum</t>
  </si>
  <si>
    <t>(Sum Should = 1)</t>
  </si>
  <si>
    <t>Key #</t>
  </si>
  <si>
    <t xml:space="preserve">Lab Number </t>
  </si>
  <si>
    <t xml:space="preserve">Mix type </t>
  </si>
  <si>
    <t xml:space="preserve">District </t>
  </si>
  <si>
    <t xml:space="preserve">% of Blend </t>
  </si>
  <si>
    <t xml:space="preserve">Adjusted %
Fines </t>
  </si>
  <si>
    <t>GSB
Contribution</t>
  </si>
  <si>
    <t>Fine Agg GSB:</t>
  </si>
  <si>
    <t>Reviewed By:</t>
  </si>
  <si>
    <t>N = mass of particles not meeting
fractured face count</t>
  </si>
  <si>
    <t>Sand</t>
  </si>
  <si>
    <t>40 Min</t>
  </si>
  <si>
    <t>F = net mass of fine aggregate
(mass of fine agg - mass of measure)</t>
  </si>
  <si>
    <t>Split 3: AASHTO T304, ASTM D4791</t>
  </si>
  <si>
    <t>Split Mass =</t>
  </si>
  <si>
    <t xml:space="preserve"> 1/2</t>
  </si>
  <si>
    <t>No. 4</t>
  </si>
  <si>
    <t>1 1/2</t>
  </si>
  <si>
    <t>3/4</t>
  </si>
  <si>
    <t>3/8</t>
  </si>
  <si>
    <t>Nominal Maximum Size =</t>
  </si>
  <si>
    <t>Percent Passing #4 (PP4) =</t>
  </si>
  <si>
    <t>*If sample size of T176 is greater than T335, then use the following equation:</t>
  </si>
  <si>
    <t>*If sample size of T176 is less than T335, then use the following equation:</t>
  </si>
  <si>
    <r>
      <t>Percent Passing # 30 (PP</t>
    </r>
    <r>
      <rPr>
        <b/>
        <vertAlign val="subscript"/>
        <sz val="11"/>
        <color theme="1"/>
        <rFont val="Calibri"/>
        <family val="2"/>
        <scheme val="minor"/>
      </rPr>
      <t>30</t>
    </r>
    <r>
      <rPr>
        <b/>
        <sz val="11"/>
        <color theme="1"/>
        <rFont val="Calibri"/>
        <family val="2"/>
        <scheme val="minor"/>
      </rPr>
      <t>) =</t>
    </r>
  </si>
  <si>
    <r>
      <t>Percent Passing # 50 (PP</t>
    </r>
    <r>
      <rPr>
        <b/>
        <vertAlign val="sub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) =</t>
    </r>
  </si>
  <si>
    <t xml:space="preserve">Target Sample Mass = </t>
  </si>
  <si>
    <r>
      <t>Percent Passing # 4 (PP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>) =</t>
    </r>
  </si>
  <si>
    <r>
      <t>Percent Retained # 4 (PR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>) =</t>
    </r>
  </si>
  <si>
    <t>Split 4: AASHTO T176, AASHTO T335**</t>
  </si>
  <si>
    <t>Desired Additional* =</t>
  </si>
  <si>
    <t>Nominal Maximum Size</t>
  </si>
  <si>
    <t xml:space="preserve">FOP for AASHTO T 176 - Sand Equivalent </t>
  </si>
  <si>
    <t xml:space="preserve">FOP for AASHTO T 255 - Moisture Content Agg </t>
  </si>
  <si>
    <t>FOP for AASHTO T 255 - Moisture Content RAP (Constant Mass in accordance with FOP for AASHTO T 329)</t>
  </si>
  <si>
    <t>Idaho FOP for AASHTO T 304 -  Fine Aggregate Angularity</t>
  </si>
  <si>
    <t xml:space="preserve">FOP for AASHTO T 335 - Fracture Count </t>
  </si>
  <si>
    <t>75/60 Min</t>
  </si>
  <si>
    <t>Idaho FOP for ASTM D 4791 Flat and Elongated</t>
  </si>
  <si>
    <t>Specification requirements = 10% Max</t>
  </si>
  <si>
    <t>itd.idaho.gov</t>
  </si>
  <si>
    <t>ITD 1046 Rev. 08/25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</si>
</sst>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u/>
      <sz val="12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FF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9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6" xfId="0" applyFont="1" applyBorder="1"/>
    <xf numFmtId="0" fontId="1" fillId="0" borderId="3" xfId="0" applyFont="1" applyBorder="1"/>
    <xf numFmtId="0" fontId="8" fillId="0" borderId="0" xfId="1" applyFont="1"/>
    <xf numFmtId="0" fontId="1" fillId="0" borderId="0" xfId="0" applyFont="1" applyAlignment="1">
      <alignment horizontal="left" vertical="center"/>
    </xf>
    <xf numFmtId="2" fontId="1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" fillId="0" borderId="22" xfId="0" applyFont="1" applyBorder="1"/>
    <xf numFmtId="0" fontId="1" fillId="0" borderId="23" xfId="0" applyFont="1" applyBorder="1"/>
    <xf numFmtId="0" fontId="0" fillId="0" borderId="0" xfId="0" applyAlignment="1">
      <alignment horizontal="right"/>
    </xf>
    <xf numFmtId="0" fontId="6" fillId="0" borderId="3" xfId="0" applyFont="1" applyBorder="1"/>
    <xf numFmtId="0" fontId="2" fillId="0" borderId="0" xfId="0" applyFont="1" applyAlignment="1">
      <alignment horizontal="left" vertical="center"/>
    </xf>
    <xf numFmtId="0" fontId="1" fillId="0" borderId="8" xfId="0" applyFont="1" applyBorder="1"/>
    <xf numFmtId="2" fontId="14" fillId="0" borderId="0" xfId="0" applyNumberFormat="1" applyFont="1" applyAlignment="1">
      <alignment horizontal="center" vertical="center"/>
    </xf>
    <xf numFmtId="2" fontId="14" fillId="0" borderId="8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8" xfId="0" applyBorder="1"/>
    <xf numFmtId="49" fontId="9" fillId="0" borderId="0" xfId="0" applyNumberFormat="1" applyFont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" fillId="2" borderId="6" xfId="0" applyFont="1" applyFill="1" applyBorder="1"/>
    <xf numFmtId="0" fontId="1" fillId="2" borderId="30" xfId="0" applyFont="1" applyFill="1" applyBorder="1"/>
    <xf numFmtId="165" fontId="4" fillId="2" borderId="20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165" fontId="7" fillId="0" borderId="1" xfId="0" applyNumberFormat="1" applyFont="1" applyBorder="1" applyAlignment="1">
      <alignment horizontal="center" vertical="center"/>
    </xf>
    <xf numFmtId="0" fontId="0" fillId="0" borderId="21" xfId="0" applyBorder="1"/>
    <xf numFmtId="0" fontId="0" fillId="0" borderId="26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vertical="center"/>
    </xf>
    <xf numFmtId="0" fontId="12" fillId="3" borderId="0" xfId="1" applyFont="1" applyFill="1" applyAlignment="1" applyProtection="1">
      <alignment vertical="top" wrapText="1"/>
      <protection locked="0"/>
    </xf>
    <xf numFmtId="0" fontId="12" fillId="3" borderId="45" xfId="1" applyFont="1" applyFill="1" applyBorder="1" applyAlignment="1" applyProtection="1">
      <alignment vertical="top" wrapText="1"/>
      <protection locked="0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0" fillId="4" borderId="1" xfId="0" applyFill="1" applyBorder="1"/>
    <xf numFmtId="0" fontId="0" fillId="3" borderId="25" xfId="0" applyFill="1" applyBorder="1"/>
    <xf numFmtId="0" fontId="0" fillId="3" borderId="0" xfId="0" applyFill="1"/>
    <xf numFmtId="0" fontId="0" fillId="3" borderId="26" xfId="0" applyFill="1" applyBorder="1"/>
    <xf numFmtId="0" fontId="0" fillId="3" borderId="25" xfId="0" applyFill="1" applyBorder="1" applyAlignment="1">
      <alignment horizontal="right"/>
    </xf>
    <xf numFmtId="0" fontId="0" fillId="3" borderId="1" xfId="0" applyFill="1" applyBorder="1"/>
    <xf numFmtId="0" fontId="0" fillId="3" borderId="14" xfId="0" applyFill="1" applyBorder="1"/>
    <xf numFmtId="0" fontId="0" fillId="3" borderId="8" xfId="0" applyFill="1" applyBorder="1"/>
    <xf numFmtId="0" fontId="0" fillId="3" borderId="17" xfId="0" applyFill="1" applyBorder="1"/>
    <xf numFmtId="0" fontId="20" fillId="3" borderId="25" xfId="0" applyFont="1" applyFill="1" applyBorder="1" applyAlignment="1">
      <alignment horizontal="right"/>
    </xf>
    <xf numFmtId="0" fontId="0" fillId="3" borderId="49" xfId="0" applyFill="1" applyBorder="1"/>
    <xf numFmtId="49" fontId="0" fillId="3" borderId="0" xfId="0" applyNumberFormat="1" applyFill="1" applyAlignment="1">
      <alignment horizontal="right"/>
    </xf>
    <xf numFmtId="0" fontId="0" fillId="3" borderId="1" xfId="0" applyFill="1" applyBorder="1" applyAlignment="1">
      <alignment horizontal="right"/>
    </xf>
    <xf numFmtId="1" fontId="0" fillId="3" borderId="49" xfId="0" applyNumberFormat="1" applyFill="1" applyBorder="1"/>
    <xf numFmtId="0" fontId="22" fillId="3" borderId="25" xfId="0" applyFont="1" applyFill="1" applyBorder="1"/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1" fontId="7" fillId="3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24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2" fillId="0" borderId="47" xfId="0" applyFont="1" applyBorder="1" applyAlignment="1">
      <alignment horizontal="center" vertical="top"/>
    </xf>
    <xf numFmtId="164" fontId="1" fillId="0" borderId="18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4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44" xfId="0" applyFont="1" applyBorder="1" applyAlignment="1">
      <alignment vertical="center"/>
    </xf>
    <xf numFmtId="0" fontId="1" fillId="2" borderId="5" xfId="0" applyFont="1" applyFill="1" applyBorder="1" applyAlignment="1" applyProtection="1">
      <alignment horizontal="left" vertical="center"/>
      <protection locked="0"/>
    </xf>
    <xf numFmtId="0" fontId="1" fillId="2" borderId="6" xfId="0" applyFont="1" applyFill="1" applyBorder="1" applyAlignment="1" applyProtection="1">
      <alignment horizontal="left" vertical="center"/>
      <protection locked="0"/>
    </xf>
    <xf numFmtId="0" fontId="1" fillId="2" borderId="7" xfId="0" applyFont="1" applyFill="1" applyBorder="1" applyAlignment="1" applyProtection="1">
      <alignment horizontal="left" vertical="center"/>
      <protection locked="0"/>
    </xf>
    <xf numFmtId="0" fontId="8" fillId="0" borderId="25" xfId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0" fillId="2" borderId="18" xfId="0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2" fillId="0" borderId="3" xfId="0" applyFont="1" applyBorder="1" applyAlignment="1">
      <alignment vertical="center"/>
    </xf>
    <xf numFmtId="164" fontId="9" fillId="0" borderId="18" xfId="0" applyNumberFormat="1" applyFont="1" applyBorder="1" applyAlignment="1">
      <alignment horizontal="center" vertical="center"/>
    </xf>
    <xf numFmtId="164" fontId="9" fillId="0" borderId="19" xfId="0" applyNumberFormat="1" applyFont="1" applyBorder="1" applyAlignment="1">
      <alignment horizontal="center" vertical="center"/>
    </xf>
    <xf numFmtId="164" fontId="9" fillId="0" borderId="20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64" fontId="9" fillId="2" borderId="18" xfId="0" applyNumberFormat="1" applyFont="1" applyFill="1" applyBorder="1" applyAlignment="1" applyProtection="1">
      <alignment horizontal="center" vertical="center"/>
      <protection locked="0"/>
    </xf>
    <xf numFmtId="164" fontId="9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14" fontId="0" fillId="2" borderId="19" xfId="0" applyNumberFormat="1" applyFill="1" applyBorder="1" applyAlignment="1" applyProtection="1">
      <alignment horizontal="left"/>
      <protection locked="0"/>
    </xf>
    <xf numFmtId="14" fontId="0" fillId="2" borderId="40" xfId="0" applyNumberFormat="1" applyFill="1" applyBorder="1" applyAlignment="1" applyProtection="1">
      <alignment horizontal="left"/>
      <protection locked="0"/>
    </xf>
    <xf numFmtId="0" fontId="8" fillId="0" borderId="19" xfId="1" applyFont="1" applyBorder="1" applyAlignment="1">
      <alignment vertical="center"/>
    </xf>
    <xf numFmtId="0" fontId="8" fillId="0" borderId="20" xfId="1" applyFont="1" applyBorder="1" applyAlignment="1">
      <alignment vertical="center"/>
    </xf>
    <xf numFmtId="14" fontId="9" fillId="2" borderId="16" xfId="0" applyNumberFormat="1" applyFont="1" applyFill="1" applyBorder="1" applyAlignment="1" applyProtection="1">
      <alignment horizontal="center" vertical="center"/>
      <protection locked="0"/>
    </xf>
    <xf numFmtId="14" fontId="9" fillId="2" borderId="8" xfId="0" applyNumberFormat="1" applyFont="1" applyFill="1" applyBorder="1" applyAlignment="1" applyProtection="1">
      <alignment horizontal="center" vertical="center"/>
      <protection locked="0"/>
    </xf>
    <xf numFmtId="14" fontId="9" fillId="2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9" fillId="2" borderId="33" xfId="1" applyFill="1" applyBorder="1" applyAlignment="1" applyProtection="1">
      <alignment horizontal="left"/>
      <protection locked="0"/>
    </xf>
    <xf numFmtId="0" fontId="9" fillId="2" borderId="19" xfId="1" applyFill="1" applyBorder="1" applyAlignment="1" applyProtection="1">
      <alignment horizontal="left"/>
      <protection locked="0"/>
    </xf>
    <xf numFmtId="0" fontId="9" fillId="2" borderId="20" xfId="1" applyFill="1" applyBorder="1" applyAlignment="1" applyProtection="1">
      <alignment horizontal="left"/>
      <protection locked="0"/>
    </xf>
    <xf numFmtId="0" fontId="8" fillId="2" borderId="14" xfId="1" applyFont="1" applyFill="1" applyBorder="1" applyAlignment="1" applyProtection="1">
      <alignment vertical="center"/>
      <protection locked="0"/>
    </xf>
    <xf numFmtId="0" fontId="8" fillId="2" borderId="8" xfId="1" applyFont="1" applyFill="1" applyBorder="1" applyAlignment="1" applyProtection="1">
      <alignment vertical="center"/>
      <protection locked="0"/>
    </xf>
    <xf numFmtId="0" fontId="8" fillId="2" borderId="16" xfId="1" applyFont="1" applyFill="1" applyBorder="1" applyAlignment="1" applyProtection="1">
      <alignment vertical="center"/>
      <protection locked="0"/>
    </xf>
    <xf numFmtId="0" fontId="8" fillId="2" borderId="15" xfId="1" applyFont="1" applyFill="1" applyBorder="1" applyAlignment="1" applyProtection="1">
      <alignment vertical="center"/>
      <protection locked="0"/>
    </xf>
    <xf numFmtId="0" fontId="8" fillId="0" borderId="22" xfId="1" applyFont="1" applyBorder="1" applyAlignment="1">
      <alignment vertical="top"/>
    </xf>
    <xf numFmtId="0" fontId="8" fillId="0" borderId="23" xfId="1" applyFont="1" applyBorder="1" applyAlignment="1">
      <alignment vertical="top"/>
    </xf>
    <xf numFmtId="0" fontId="8" fillId="0" borderId="24" xfId="1" applyFont="1" applyBorder="1" applyAlignment="1">
      <alignment vertical="top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2" borderId="5" xfId="0" applyNumberFormat="1" applyFont="1" applyFill="1" applyBorder="1" applyAlignment="1" applyProtection="1">
      <alignment horizontal="center" vertical="center"/>
      <protection locked="0"/>
    </xf>
    <xf numFmtId="164" fontId="9" fillId="2" borderId="6" xfId="0" applyNumberFormat="1" applyFont="1" applyFill="1" applyBorder="1" applyAlignment="1" applyProtection="1">
      <alignment horizontal="center" vertical="center"/>
      <protection locked="0"/>
    </xf>
    <xf numFmtId="164" fontId="9" fillId="2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12" fillId="0" borderId="9" xfId="1" applyFont="1" applyBorder="1"/>
    <xf numFmtId="0" fontId="12" fillId="0" borderId="10" xfId="1" applyFont="1" applyBorder="1"/>
    <xf numFmtId="0" fontId="12" fillId="0" borderId="11" xfId="1" applyFont="1" applyBorder="1"/>
    <xf numFmtId="0" fontId="12" fillId="2" borderId="14" xfId="1" applyFont="1" applyFill="1" applyBorder="1" applyAlignment="1" applyProtection="1">
      <alignment vertical="top" wrapText="1"/>
      <protection locked="0"/>
    </xf>
    <xf numFmtId="0" fontId="12" fillId="2" borderId="8" xfId="1" applyFont="1" applyFill="1" applyBorder="1" applyAlignment="1" applyProtection="1">
      <alignment vertical="top" wrapText="1"/>
      <protection locked="0"/>
    </xf>
    <xf numFmtId="0" fontId="12" fillId="2" borderId="17" xfId="1" applyFont="1" applyFill="1" applyBorder="1" applyAlignment="1" applyProtection="1">
      <alignment vertical="top" wrapText="1"/>
      <protection locked="0"/>
    </xf>
    <xf numFmtId="0" fontId="8" fillId="0" borderId="33" xfId="1" applyFont="1" applyBorder="1" applyAlignment="1">
      <alignment vertical="center"/>
    </xf>
    <xf numFmtId="0" fontId="8" fillId="2" borderId="16" xfId="1" applyFont="1" applyFill="1" applyBorder="1" applyAlignment="1" applyProtection="1">
      <alignment horizontal="left" vertical="center"/>
      <protection locked="0"/>
    </xf>
    <xf numFmtId="0" fontId="8" fillId="2" borderId="8" xfId="1" applyFont="1" applyFill="1" applyBorder="1" applyAlignment="1" applyProtection="1">
      <alignment horizontal="left" vertical="center"/>
      <protection locked="0"/>
    </xf>
    <xf numFmtId="0" fontId="8" fillId="2" borderId="15" xfId="1" applyFont="1" applyFill="1" applyBorder="1" applyAlignment="1" applyProtection="1">
      <alignment horizontal="left" vertical="center"/>
      <protection locked="0"/>
    </xf>
    <xf numFmtId="0" fontId="8" fillId="0" borderId="12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9" fillId="2" borderId="18" xfId="1" applyFill="1" applyBorder="1" applyAlignment="1" applyProtection="1">
      <alignment horizontal="left"/>
      <protection locked="0"/>
    </xf>
    <xf numFmtId="0" fontId="2" fillId="0" borderId="46" xfId="0" applyFont="1" applyBorder="1" applyAlignment="1">
      <alignment vertical="center"/>
    </xf>
    <xf numFmtId="14" fontId="0" fillId="2" borderId="18" xfId="0" applyNumberFormat="1" applyFill="1" applyBorder="1" applyAlignment="1" applyProtection="1">
      <alignment horizontal="left"/>
      <protection locked="0"/>
    </xf>
    <xf numFmtId="14" fontId="0" fillId="2" borderId="20" xfId="0" applyNumberFormat="1" applyFill="1" applyBorder="1" applyAlignment="1" applyProtection="1">
      <alignment horizontal="left"/>
      <protection locked="0"/>
    </xf>
    <xf numFmtId="2" fontId="18" fillId="0" borderId="0" xfId="0" applyNumberFormat="1" applyFont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49" fontId="9" fillId="2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43" xfId="0" applyFont="1" applyBorder="1" applyAlignment="1">
      <alignment vertical="top"/>
    </xf>
    <xf numFmtId="0" fontId="9" fillId="2" borderId="30" xfId="0" applyFont="1" applyFill="1" applyBorder="1" applyAlignment="1" applyProtection="1">
      <alignment horizontal="left" vertical="center"/>
      <protection locked="0"/>
    </xf>
    <xf numFmtId="0" fontId="9" fillId="2" borderId="34" xfId="1" applyFill="1" applyBorder="1" applyAlignment="1" applyProtection="1">
      <alignment vertical="center"/>
      <protection locked="0"/>
    </xf>
    <xf numFmtId="0" fontId="9" fillId="2" borderId="28" xfId="1" applyFill="1" applyBorder="1" applyAlignment="1" applyProtection="1">
      <alignment vertical="center"/>
      <protection locked="0"/>
    </xf>
    <xf numFmtId="0" fontId="9" fillId="2" borderId="29" xfId="1" applyFill="1" applyBorder="1" applyAlignment="1" applyProtection="1">
      <alignment vertical="center"/>
      <protection locked="0"/>
    </xf>
    <xf numFmtId="14" fontId="9" fillId="2" borderId="27" xfId="1" applyNumberFormat="1" applyFill="1" applyBorder="1" applyAlignment="1" applyProtection="1">
      <alignment vertical="center"/>
      <protection locked="0"/>
    </xf>
    <xf numFmtId="14" fontId="9" fillId="2" borderId="28" xfId="1" applyNumberFormat="1" applyFill="1" applyBorder="1" applyAlignment="1" applyProtection="1">
      <alignment vertical="center"/>
      <protection locked="0"/>
    </xf>
    <xf numFmtId="14" fontId="9" fillId="2" borderId="29" xfId="1" applyNumberFormat="1" applyFill="1" applyBorder="1" applyAlignment="1" applyProtection="1">
      <alignment vertical="center"/>
      <protection locked="0"/>
    </xf>
    <xf numFmtId="0" fontId="9" fillId="2" borderId="27" xfId="1" applyFill="1" applyBorder="1" applyAlignment="1" applyProtection="1">
      <alignment vertical="center"/>
      <protection locked="0"/>
    </xf>
    <xf numFmtId="0" fontId="8" fillId="0" borderId="39" xfId="1" applyFont="1" applyBorder="1" applyAlignment="1">
      <alignment vertical="top"/>
    </xf>
    <xf numFmtId="14" fontId="9" fillId="2" borderId="37" xfId="1" applyNumberFormat="1" applyFill="1" applyBorder="1" applyAlignment="1" applyProtection="1">
      <alignment horizontal="left" vertical="center"/>
      <protection locked="0"/>
    </xf>
    <xf numFmtId="14" fontId="9" fillId="2" borderId="38" xfId="1" applyNumberForma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64" fontId="1" fillId="2" borderId="18" xfId="0" applyNumberFormat="1" applyFont="1" applyFill="1" applyBorder="1" applyAlignment="1" applyProtection="1">
      <alignment horizontal="center" vertical="center"/>
      <protection locked="0"/>
    </xf>
    <xf numFmtId="164" fontId="1" fillId="2" borderId="19" xfId="0" applyNumberFormat="1" applyFont="1" applyFill="1" applyBorder="1" applyAlignment="1" applyProtection="1">
      <alignment horizontal="center" vertical="center"/>
      <protection locked="0"/>
    </xf>
    <xf numFmtId="164" fontId="1" fillId="2" borderId="20" xfId="0" applyNumberFormat="1" applyFont="1" applyFill="1" applyBorder="1" applyAlignment="1" applyProtection="1">
      <alignment horizontal="center" vertical="center"/>
      <protection locked="0"/>
    </xf>
    <xf numFmtId="1" fontId="7" fillId="0" borderId="18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5" fillId="0" borderId="33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3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2" fillId="0" borderId="42" xfId="0" applyFont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left" vertical="center"/>
      <protection locked="0"/>
    </xf>
    <xf numFmtId="0" fontId="4" fillId="2" borderId="6" xfId="0" applyFont="1" applyFill="1" applyBorder="1" applyAlignment="1" applyProtection="1">
      <alignment horizontal="left" vertical="center"/>
      <protection locked="0"/>
    </xf>
    <xf numFmtId="0" fontId="4" fillId="2" borderId="7" xfId="0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1" fillId="2" borderId="5" xfId="0" applyFont="1" applyFill="1" applyBorder="1" applyAlignment="1" applyProtection="1">
      <alignment vertical="center"/>
      <protection locked="0"/>
    </xf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vertical="center"/>
      <protection locked="0"/>
    </xf>
    <xf numFmtId="164" fontId="1" fillId="2" borderId="40" xfId="0" applyNumberFormat="1" applyFont="1" applyFill="1" applyBorder="1" applyAlignment="1" applyProtection="1">
      <alignment horizontal="center" vertical="center"/>
      <protection locked="0"/>
    </xf>
    <xf numFmtId="1" fontId="7" fillId="0" borderId="40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9" fillId="0" borderId="33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/>
    </xf>
    <xf numFmtId="49" fontId="9" fillId="2" borderId="5" xfId="0" applyNumberFormat="1" applyFont="1" applyFill="1" applyBorder="1" applyAlignment="1" applyProtection="1">
      <alignment vertical="center"/>
      <protection locked="0"/>
    </xf>
    <xf numFmtId="49" fontId="9" fillId="2" borderId="6" xfId="0" applyNumberFormat="1" applyFont="1" applyFill="1" applyBorder="1" applyAlignment="1" applyProtection="1">
      <alignment vertical="center"/>
      <protection locked="0"/>
    </xf>
    <xf numFmtId="49" fontId="9" fillId="2" borderId="7" xfId="0" applyNumberFormat="1" applyFont="1" applyFill="1" applyBorder="1" applyAlignment="1" applyProtection="1">
      <alignment vertical="center"/>
      <protection locked="0"/>
    </xf>
    <xf numFmtId="49" fontId="9" fillId="2" borderId="5" xfId="0" applyNumberFormat="1" applyFont="1" applyFill="1" applyBorder="1" applyAlignment="1" applyProtection="1">
      <alignment horizontal="left" vertical="center"/>
      <protection locked="0"/>
    </xf>
    <xf numFmtId="49" fontId="9" fillId="2" borderId="6" xfId="0" applyNumberFormat="1" applyFont="1" applyFill="1" applyBorder="1" applyAlignment="1" applyProtection="1">
      <alignment horizontal="left" vertical="center"/>
      <protection locked="0"/>
    </xf>
    <xf numFmtId="49" fontId="9" fillId="2" borderId="7" xfId="0" applyNumberFormat="1" applyFont="1" applyFill="1" applyBorder="1" applyAlignment="1" applyProtection="1">
      <alignment horizontal="left" vertical="center"/>
      <protection locked="0"/>
    </xf>
    <xf numFmtId="0" fontId="8" fillId="0" borderId="3" xfId="1" applyFont="1" applyBorder="1" applyAlignment="1">
      <alignment horizontal="left" vertical="center"/>
    </xf>
    <xf numFmtId="0" fontId="8" fillId="0" borderId="46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1" fillId="2" borderId="34" xfId="0" applyFont="1" applyFill="1" applyBorder="1" applyAlignment="1" applyProtection="1">
      <alignment horizontal="left"/>
      <protection locked="0"/>
    </xf>
    <xf numFmtId="0" fontId="1" fillId="2" borderId="28" xfId="0" applyFont="1" applyFill="1" applyBorder="1" applyAlignment="1" applyProtection="1">
      <alignment horizontal="left"/>
      <protection locked="0"/>
    </xf>
    <xf numFmtId="0" fontId="1" fillId="2" borderId="29" xfId="0" applyFont="1" applyFill="1" applyBorder="1" applyAlignment="1" applyProtection="1">
      <alignment horizontal="left"/>
      <protection locked="0"/>
    </xf>
    <xf numFmtId="0" fontId="1" fillId="2" borderId="27" xfId="0" applyFont="1" applyFill="1" applyBorder="1" applyAlignment="1" applyProtection="1">
      <alignment horizontal="left"/>
      <protection locked="0"/>
    </xf>
    <xf numFmtId="0" fontId="6" fillId="0" borderId="33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2" borderId="20" xfId="0" quotePrefix="1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vertical="top"/>
    </xf>
    <xf numFmtId="14" fontId="1" fillId="2" borderId="27" xfId="0" applyNumberFormat="1" applyFont="1" applyFill="1" applyBorder="1" applyAlignment="1" applyProtection="1">
      <alignment horizontal="left"/>
      <protection locked="0"/>
    </xf>
    <xf numFmtId="14" fontId="1" fillId="2" borderId="28" xfId="0" applyNumberFormat="1" applyFont="1" applyFill="1" applyBorder="1" applyAlignment="1" applyProtection="1">
      <alignment horizontal="left"/>
      <protection locked="0"/>
    </xf>
    <xf numFmtId="14" fontId="1" fillId="2" borderId="41" xfId="0" applyNumberFormat="1" applyFont="1" applyFill="1" applyBorder="1" applyAlignment="1" applyProtection="1">
      <alignment horizontal="left"/>
      <protection locked="0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40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164" fontId="1" fillId="0" borderId="19" xfId="0" applyNumberFormat="1" applyFont="1" applyBorder="1" applyAlignment="1">
      <alignment vertical="center"/>
    </xf>
    <xf numFmtId="164" fontId="1" fillId="0" borderId="40" xfId="0" applyNumberFormat="1" applyFont="1" applyBorder="1" applyAlignment="1">
      <alignment vertical="center"/>
    </xf>
    <xf numFmtId="165" fontId="1" fillId="0" borderId="18" xfId="0" applyNumberFormat="1" applyFont="1" applyBorder="1" applyAlignment="1">
      <alignment vertical="center"/>
    </xf>
    <xf numFmtId="165" fontId="1" fillId="0" borderId="19" xfId="0" applyNumberFormat="1" applyFont="1" applyBorder="1" applyAlignment="1">
      <alignment vertical="center"/>
    </xf>
    <xf numFmtId="165" fontId="1" fillId="0" borderId="40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40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2" fontId="2" fillId="0" borderId="46" xfId="0" applyNumberFormat="1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164" fontId="1" fillId="2" borderId="18" xfId="0" applyNumberFormat="1" applyFont="1" applyFill="1" applyBorder="1" applyAlignment="1" applyProtection="1">
      <alignment vertical="center"/>
      <protection locked="0"/>
    </xf>
    <xf numFmtId="164" fontId="1" fillId="2" borderId="19" xfId="0" applyNumberFormat="1" applyFont="1" applyFill="1" applyBorder="1" applyAlignment="1" applyProtection="1">
      <alignment vertical="center"/>
      <protection locked="0"/>
    </xf>
    <xf numFmtId="164" fontId="1" fillId="2" borderId="20" xfId="0" applyNumberFormat="1" applyFont="1" applyFill="1" applyBorder="1" applyAlignment="1" applyProtection="1">
      <alignment vertical="center"/>
      <protection locked="0"/>
    </xf>
    <xf numFmtId="165" fontId="1" fillId="2" borderId="18" xfId="0" applyNumberFormat="1" applyFont="1" applyFill="1" applyBorder="1" applyAlignment="1" applyProtection="1">
      <alignment vertical="center"/>
      <protection locked="0"/>
    </xf>
    <xf numFmtId="165" fontId="1" fillId="2" borderId="19" xfId="0" applyNumberFormat="1" applyFont="1" applyFill="1" applyBorder="1" applyAlignment="1" applyProtection="1">
      <alignment vertical="center"/>
      <protection locked="0"/>
    </xf>
    <xf numFmtId="165" fontId="1" fillId="2" borderId="20" xfId="0" applyNumberFormat="1" applyFont="1" applyFill="1" applyBorder="1" applyAlignment="1" applyProtection="1">
      <alignment vertical="center"/>
      <protection locked="0"/>
    </xf>
    <xf numFmtId="164" fontId="1" fillId="0" borderId="20" xfId="0" applyNumberFormat="1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" fillId="2" borderId="5" xfId="0" applyFont="1" applyFill="1" applyBorder="1"/>
    <xf numFmtId="0" fontId="1" fillId="2" borderId="7" xfId="0" applyFont="1" applyFill="1" applyBorder="1"/>
    <xf numFmtId="0" fontId="17" fillId="0" borderId="0" xfId="0" applyFont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6" fillId="2" borderId="5" xfId="0" applyFont="1" applyFill="1" applyBorder="1" applyAlignment="1">
      <alignment horizontal="left"/>
    </xf>
    <xf numFmtId="0" fontId="16" fillId="2" borderId="7" xfId="0" applyFont="1" applyFill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" fillId="2" borderId="6" xfId="0" applyFont="1" applyFill="1" applyBorder="1"/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0" fontId="20" fillId="3" borderId="1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DA5"/>
      <color rgb="FFFF8200"/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38100</xdr:rowOff>
    </xdr:from>
    <xdr:to>
      <xdr:col>4</xdr:col>
      <xdr:colOff>152400</xdr:colOff>
      <xdr:row>3</xdr:row>
      <xdr:rowOff>85715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9914F0-A225-4D2E-A41E-9258280D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8100"/>
          <a:ext cx="647700" cy="647690"/>
        </a:xfrm>
        <a:prstGeom prst="rect">
          <a:avLst/>
        </a:prstGeom>
      </xdr:spPr>
    </xdr:pic>
    <xdr:clientData/>
  </xdr:twoCellAnchor>
  <xdr:twoCellAnchor>
    <xdr:from>
      <xdr:col>48</xdr:col>
      <xdr:colOff>38101</xdr:colOff>
      <xdr:row>1</xdr:row>
      <xdr:rowOff>142875</xdr:rowOff>
    </xdr:from>
    <xdr:to>
      <xdr:col>53</xdr:col>
      <xdr:colOff>76201</xdr:colOff>
      <xdr:row>4</xdr:row>
      <xdr:rowOff>28575</xdr:rowOff>
    </xdr:to>
    <xdr:sp macro="[0]!_xludf.Clear" textlink="">
      <xdr:nvSpPr>
        <xdr:cNvPr id="3" name="Rectangle 2">
          <a:extLst>
            <a:ext uri="{FF2B5EF4-FFF2-40B4-BE49-F238E27FC236}">
              <a16:creationId xmlns:a16="http://schemas.microsoft.com/office/drawing/2014/main" id="{C5F6A95B-E935-A9C1-DCB9-7A0C44808A1D}"/>
            </a:ext>
          </a:extLst>
        </xdr:cNvPr>
        <xdr:cNvSpPr/>
      </xdr:nvSpPr>
      <xdr:spPr>
        <a:xfrm>
          <a:off x="8448676" y="304800"/>
          <a:ext cx="895350" cy="504825"/>
        </a:xfrm>
        <a:prstGeom prst="rect">
          <a:avLst/>
        </a:prstGeom>
        <a:solidFill>
          <a:srgbClr val="FF82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en-US" sz="1600" b="1">
              <a:ln>
                <a:solidFill>
                  <a:schemeClr val="accent1">
                    <a:shade val="15000"/>
                  </a:schemeClr>
                </a:solidFill>
              </a:ln>
              <a:solidFill>
                <a:srgbClr val="003DA5"/>
              </a:solidFill>
            </a:rPr>
            <a:t>CLEAR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1285875</xdr:colOff>
      <xdr:row>3</xdr:row>
      <xdr:rowOff>142875</xdr:rowOff>
    </xdr:from>
    <xdr:ext cx="2302233" cy="4587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9C390ECD-02CD-4821-8258-A806F22644AF}"/>
                </a:ext>
              </a:extLst>
            </xdr:cNvPr>
            <xdr:cNvSpPr txBox="1"/>
          </xdr:nvSpPr>
          <xdr:spPr>
            <a:xfrm>
              <a:off x="1895475" y="714375"/>
              <a:ext cx="2302233" cy="4587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𝑆𝑝𝑙𝑖𝑡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𝑀𝑎𝑠𝑠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 </m:t>
                    </m:r>
                    <m:d>
                      <m:dPr>
                        <m:begChr m:val="["/>
                        <m:endChr m:val="]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72</m:t>
                            </m:r>
                          </m:num>
                          <m:den>
                            <m:d>
                              <m:d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fPr>
                                  <m:num>
                                    <m:sSub>
                                      <m:sSub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𝑃𝑃</m:t>
                                        </m:r>
                                      </m:e>
                                      <m:sub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30</m:t>
                                        </m:r>
                                      </m:sub>
                                    </m:sSub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sSub>
                                      <m:sSub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𝑃𝑃</m:t>
                                        </m:r>
                                      </m:e>
                                      <m:sub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50</m:t>
                                        </m:r>
                                      </m:sub>
                                    </m:sSub>
                                  </m:num>
                                  <m:den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100</m:t>
                                    </m:r>
                                  </m:den>
                                </m:f>
                              </m:e>
                            </m:d>
                          </m:den>
                        </m:f>
                      </m:e>
                    </m:d>
                    <m:r>
                      <a:rPr lang="en-US" sz="1100" b="0" i="1">
                        <a:latin typeface="Cambria Math" panose="02040503050406030204" pitchFamily="18" charset="0"/>
                      </a:rPr>
                      <m:t>+500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9C390ECD-02CD-4821-8258-A806F22644AF}"/>
                </a:ext>
              </a:extLst>
            </xdr:cNvPr>
            <xdr:cNvSpPr txBox="1"/>
          </xdr:nvSpPr>
          <xdr:spPr>
            <a:xfrm>
              <a:off x="1895475" y="714375"/>
              <a:ext cx="2302233" cy="4587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𝑆𝑝𝑙𝑖𝑡 𝑀𝑎𝑠𝑠= [72/(((〖𝑃𝑃〗_30−〖𝑃𝑃〗_50)/100) )]+500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</xdr:col>
      <xdr:colOff>1895475</xdr:colOff>
      <xdr:row>24</xdr:row>
      <xdr:rowOff>95250</xdr:rowOff>
    </xdr:from>
    <xdr:ext cx="1192570" cy="3491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92F37D0-23A1-4084-ACE2-57B38A26DFAF}"/>
                </a:ext>
              </a:extLst>
            </xdr:cNvPr>
            <xdr:cNvSpPr txBox="1"/>
          </xdr:nvSpPr>
          <xdr:spPr>
            <a:xfrm>
              <a:off x="2505075" y="3838575"/>
              <a:ext cx="1192570" cy="3491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𝑆𝑝𝑙𝑖𝑡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𝑀𝑎𝑠𝑠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1500</m:t>
                        </m:r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𝑃𝑃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4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92F37D0-23A1-4084-ACE2-57B38A26DFAF}"/>
                </a:ext>
              </a:extLst>
            </xdr:cNvPr>
            <xdr:cNvSpPr txBox="1"/>
          </xdr:nvSpPr>
          <xdr:spPr>
            <a:xfrm>
              <a:off x="2505075" y="3838575"/>
              <a:ext cx="1192570" cy="3491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𝑆𝑝𝑙𝑖𝑡 𝑀𝑎𝑠𝑠=1500/〖𝑃𝑃〗_4 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</xdr:col>
      <xdr:colOff>800100</xdr:colOff>
      <xdr:row>33</xdr:row>
      <xdr:rowOff>142875</xdr:rowOff>
    </xdr:from>
    <xdr:ext cx="3483454" cy="3490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C707F89-BD54-4B83-9F3E-05967ABD77C4}"/>
                </a:ext>
              </a:extLst>
            </xdr:cNvPr>
            <xdr:cNvSpPr txBox="1"/>
          </xdr:nvSpPr>
          <xdr:spPr>
            <a:xfrm>
              <a:off x="1409700" y="5600700"/>
              <a:ext cx="3483454" cy="3490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𝑆𝑝𝑙𝑖𝑡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𝑀𝑎𝑠𝑠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𝑆𝑎𝑚𝑝𝑙𝑒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𝑀𝑎𝑠𝑠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𝑎𝑡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𝑁𝑜𝑚𝑖𝑛𝑎𝑙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𝑀𝑎𝑥𝑖𝑚𝑢𝑚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𝑆𝑖𝑧𝑒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𝑃𝑅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4</m:t>
                            </m:r>
                          </m:sub>
                        </m:sSub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C707F89-BD54-4B83-9F3E-05967ABD77C4}"/>
                </a:ext>
              </a:extLst>
            </xdr:cNvPr>
            <xdr:cNvSpPr txBox="1"/>
          </xdr:nvSpPr>
          <xdr:spPr>
            <a:xfrm>
              <a:off x="1409700" y="5600700"/>
              <a:ext cx="3483454" cy="3490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𝑆𝑝𝑙𝑖𝑡 𝑀𝑎𝑠𝑠=(𝑆𝑎𝑚𝑝𝑙𝑒 𝑀𝑎𝑠𝑠 𝑎𝑡 𝑁𝑜𝑚𝑖𝑛𝑎𝑙 𝑀𝑎𝑥𝑖𝑚𝑢𝑚 𝑆𝑖𝑧𝑒 )/〖𝑃𝑅〗_4   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B1:BA51"/>
  <sheetViews>
    <sheetView showGridLines="0" tabSelected="1" view="pageBreakPreview" zoomScaleNormal="115" zoomScaleSheetLayoutView="100" workbookViewId="0">
      <selection activeCell="B6" sqref="B6:K6"/>
    </sheetView>
  </sheetViews>
  <sheetFormatPr defaultColWidth="2.5703125" defaultRowHeight="14.25" x14ac:dyDescent="0.2"/>
  <cols>
    <col min="1" max="14" width="2.5703125" style="1"/>
    <col min="15" max="15" width="3.7109375" style="1" bestFit="1" customWidth="1"/>
    <col min="16" max="39" width="2.5703125" style="1"/>
    <col min="40" max="40" width="3.7109375" style="1" bestFit="1" customWidth="1"/>
    <col min="41" max="45" width="2.5703125" style="1"/>
    <col min="46" max="46" width="3" style="1" customWidth="1"/>
    <col min="47" max="16384" width="2.5703125" style="1"/>
  </cols>
  <sheetData>
    <row r="1" spans="2:47" ht="12.75" customHeight="1" x14ac:dyDescent="0.2">
      <c r="AI1" s="2"/>
      <c r="AJ1" s="2"/>
      <c r="AR1" s="2"/>
      <c r="AU1" s="45" t="s">
        <v>109</v>
      </c>
    </row>
    <row r="2" spans="2:47" x14ac:dyDescent="0.2">
      <c r="AH2" s="2"/>
      <c r="AI2" s="2"/>
      <c r="AJ2" s="2"/>
      <c r="AU2" s="45" t="s">
        <v>108</v>
      </c>
    </row>
    <row r="3" spans="2:47" ht="20.25" x14ac:dyDescent="0.3">
      <c r="B3" s="194" t="s">
        <v>5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</row>
    <row r="4" spans="2:47" x14ac:dyDescent="0.2"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</row>
    <row r="5" spans="2:47" ht="10.5" customHeight="1" x14ac:dyDescent="0.2">
      <c r="B5" s="73" t="s">
        <v>56</v>
      </c>
      <c r="C5" s="74"/>
      <c r="D5" s="74"/>
      <c r="E5" s="74"/>
      <c r="F5" s="74"/>
      <c r="G5" s="74"/>
      <c r="H5" s="74"/>
      <c r="I5" s="74"/>
      <c r="J5" s="74"/>
      <c r="K5" s="75"/>
      <c r="L5" s="73" t="s">
        <v>0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169" t="s">
        <v>22</v>
      </c>
      <c r="AI5" s="169"/>
      <c r="AJ5" s="169"/>
      <c r="AK5" s="169"/>
      <c r="AL5" s="169"/>
      <c r="AM5" s="169"/>
      <c r="AN5" s="169"/>
      <c r="AO5" s="169"/>
      <c r="AP5" s="169"/>
      <c r="AQ5" s="169"/>
      <c r="AR5" s="169"/>
      <c r="AS5" s="169"/>
      <c r="AT5" s="169"/>
    </row>
    <row r="6" spans="2:47" ht="24.95" customHeight="1" x14ac:dyDescent="0.2">
      <c r="B6" s="212"/>
      <c r="C6" s="213"/>
      <c r="D6" s="213"/>
      <c r="E6" s="213"/>
      <c r="F6" s="213"/>
      <c r="G6" s="213"/>
      <c r="H6" s="213"/>
      <c r="I6" s="213"/>
      <c r="J6" s="213"/>
      <c r="K6" s="214"/>
      <c r="L6" s="212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4"/>
      <c r="AH6" s="170"/>
      <c r="AI6" s="170"/>
      <c r="AJ6" s="170"/>
      <c r="AK6" s="170"/>
      <c r="AL6" s="170"/>
      <c r="AM6" s="170"/>
      <c r="AN6" s="170"/>
      <c r="AO6" s="170"/>
      <c r="AP6" s="170"/>
      <c r="AQ6" s="170"/>
      <c r="AR6" s="170"/>
      <c r="AS6" s="170"/>
      <c r="AT6" s="170"/>
    </row>
    <row r="7" spans="2:47" ht="10.5" customHeight="1" x14ac:dyDescent="0.2">
      <c r="B7" s="73" t="s">
        <v>2</v>
      </c>
      <c r="C7" s="74"/>
      <c r="D7" s="74"/>
      <c r="E7" s="74"/>
      <c r="F7" s="74"/>
      <c r="G7" s="74"/>
      <c r="H7" s="74"/>
      <c r="I7" s="74"/>
      <c r="J7" s="74"/>
      <c r="K7" s="75"/>
      <c r="L7" s="215" t="s">
        <v>3</v>
      </c>
      <c r="M7" s="216"/>
      <c r="N7" s="216"/>
      <c r="O7" s="216"/>
      <c r="P7" s="216"/>
      <c r="Q7" s="216"/>
      <c r="R7" s="217"/>
      <c r="S7" s="71" t="s">
        <v>4</v>
      </c>
      <c r="T7" s="72"/>
      <c r="U7" s="72"/>
      <c r="V7" s="72"/>
      <c r="W7" s="72"/>
      <c r="X7" s="72"/>
      <c r="Y7" s="72"/>
      <c r="Z7" s="72"/>
      <c r="AA7" s="73" t="s">
        <v>99</v>
      </c>
      <c r="AB7" s="74"/>
      <c r="AC7" s="74"/>
      <c r="AD7" s="74"/>
      <c r="AE7" s="74"/>
      <c r="AF7" s="74"/>
      <c r="AG7" s="75"/>
      <c r="AH7" s="92" t="s">
        <v>58</v>
      </c>
      <c r="AI7" s="93"/>
      <c r="AJ7" s="93"/>
      <c r="AK7" s="93"/>
      <c r="AL7" s="93"/>
      <c r="AM7" s="94"/>
      <c r="AN7" s="171" t="s">
        <v>1</v>
      </c>
      <c r="AO7" s="171"/>
      <c r="AP7" s="171"/>
      <c r="AQ7" s="171"/>
      <c r="AR7" s="171"/>
      <c r="AS7" s="171"/>
      <c r="AT7" s="171"/>
    </row>
    <row r="8" spans="2:47" ht="24.95" customHeight="1" x14ac:dyDescent="0.2">
      <c r="B8" s="95"/>
      <c r="C8" s="96"/>
      <c r="D8" s="96"/>
      <c r="E8" s="96"/>
      <c r="F8" s="96"/>
      <c r="G8" s="96"/>
      <c r="H8" s="96"/>
      <c r="I8" s="96"/>
      <c r="J8" s="96"/>
      <c r="K8" s="97"/>
      <c r="L8" s="218"/>
      <c r="M8" s="219"/>
      <c r="N8" s="219"/>
      <c r="O8" s="219"/>
      <c r="P8" s="219"/>
      <c r="Q8" s="219"/>
      <c r="R8" s="220"/>
      <c r="S8" s="230"/>
      <c r="T8" s="231"/>
      <c r="U8" s="231"/>
      <c r="V8" s="231"/>
      <c r="W8" s="231"/>
      <c r="X8" s="231"/>
      <c r="Y8" s="231"/>
      <c r="Z8" s="232"/>
      <c r="AA8" s="230"/>
      <c r="AB8" s="231"/>
      <c r="AC8" s="231"/>
      <c r="AD8" s="231"/>
      <c r="AE8" s="231"/>
      <c r="AF8" s="231"/>
      <c r="AG8" s="232"/>
      <c r="AH8" s="227"/>
      <c r="AI8" s="228"/>
      <c r="AJ8" s="228"/>
      <c r="AK8" s="228"/>
      <c r="AL8" s="228"/>
      <c r="AM8" s="229"/>
      <c r="AN8" s="172"/>
      <c r="AO8" s="170"/>
      <c r="AP8" s="170"/>
      <c r="AQ8" s="170"/>
      <c r="AR8" s="170"/>
      <c r="AS8" s="170"/>
      <c r="AT8" s="170"/>
    </row>
    <row r="9" spans="2:47" ht="15" customHeight="1" x14ac:dyDescent="0.2"/>
    <row r="10" spans="2:47" x14ac:dyDescent="0.2">
      <c r="B10" s="76" t="s">
        <v>104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5"/>
      <c r="X10" s="77" t="s">
        <v>103</v>
      </c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</row>
    <row r="11" spans="2:47" x14ac:dyDescent="0.2">
      <c r="G11" s="17" t="s">
        <v>59</v>
      </c>
      <c r="H11" s="17"/>
      <c r="I11" s="17"/>
      <c r="J11" s="17"/>
      <c r="K11" s="17"/>
      <c r="L11" s="17"/>
      <c r="M11" s="17"/>
      <c r="N11" s="17"/>
      <c r="O11" s="17"/>
      <c r="P11" s="17"/>
      <c r="Q11" s="17" t="s">
        <v>105</v>
      </c>
      <c r="R11" s="17"/>
      <c r="S11" s="17"/>
      <c r="T11" s="17"/>
      <c r="U11" s="17"/>
      <c r="V11" s="17"/>
      <c r="W11" s="6"/>
      <c r="X11" s="6"/>
      <c r="Y11" s="17"/>
      <c r="Z11" s="17"/>
      <c r="AA11" s="6"/>
      <c r="AB11" s="17"/>
      <c r="AC11" s="17"/>
      <c r="AD11" s="17" t="s">
        <v>60</v>
      </c>
      <c r="AE11" s="17"/>
      <c r="AF11" s="17"/>
      <c r="AG11" s="17"/>
      <c r="AH11" s="17"/>
      <c r="AI11" s="17"/>
      <c r="AJ11" s="17"/>
      <c r="AK11" s="17"/>
      <c r="AL11" s="17"/>
      <c r="AM11" s="17"/>
      <c r="AN11" s="17" t="s">
        <v>79</v>
      </c>
      <c r="AO11" s="17"/>
      <c r="AP11" s="17"/>
      <c r="AQ11" s="17"/>
      <c r="AR11" s="17"/>
      <c r="AS11" s="17"/>
      <c r="AT11" s="17"/>
    </row>
    <row r="12" spans="2:47" ht="15" thickBot="1" x14ac:dyDescent="0.25"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195"/>
      <c r="X12" s="19"/>
      <c r="Y12" s="19"/>
      <c r="Z12" s="19"/>
      <c r="AA12" s="19"/>
    </row>
    <row r="13" spans="2:47" ht="10.5" customHeight="1" x14ac:dyDescent="0.2">
      <c r="B13" s="198" t="s">
        <v>6</v>
      </c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83" t="s">
        <v>41</v>
      </c>
      <c r="Q13" s="184"/>
      <c r="R13" s="184"/>
      <c r="S13" s="211"/>
      <c r="T13" s="183" t="s">
        <v>42</v>
      </c>
      <c r="U13" s="184"/>
      <c r="V13" s="184"/>
      <c r="W13" s="184"/>
      <c r="X13" s="223"/>
      <c r="Y13" s="224"/>
      <c r="Z13" s="224"/>
      <c r="AA13" s="224"/>
      <c r="AB13" s="224"/>
      <c r="AC13" s="224"/>
      <c r="AD13" s="224"/>
      <c r="AE13" s="224"/>
      <c r="AF13" s="224"/>
      <c r="AG13" s="26"/>
      <c r="AH13" s="26"/>
      <c r="AI13" s="26"/>
      <c r="AJ13" s="267">
        <v>1</v>
      </c>
      <c r="AK13" s="224"/>
      <c r="AL13" s="224"/>
      <c r="AM13" s="268"/>
      <c r="AN13" s="267">
        <v>2</v>
      </c>
      <c r="AO13" s="224"/>
      <c r="AP13" s="224"/>
      <c r="AQ13" s="268"/>
      <c r="AR13" s="54" t="s">
        <v>9</v>
      </c>
      <c r="AS13" s="54"/>
      <c r="AT13" s="55"/>
    </row>
    <row r="14" spans="2:47" ht="24.95" customHeight="1" x14ac:dyDescent="0.2">
      <c r="B14" s="200" t="s">
        <v>10</v>
      </c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1"/>
      <c r="P14" s="188"/>
      <c r="Q14" s="189"/>
      <c r="R14" s="189"/>
      <c r="S14" s="190"/>
      <c r="T14" s="188"/>
      <c r="U14" s="189"/>
      <c r="V14" s="189"/>
      <c r="W14" s="221"/>
      <c r="X14" s="207" t="s">
        <v>31</v>
      </c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69"/>
      <c r="AK14" s="270"/>
      <c r="AL14" s="270"/>
      <c r="AM14" s="271"/>
      <c r="AN14" s="269"/>
      <c r="AO14" s="270"/>
      <c r="AP14" s="270"/>
      <c r="AQ14" s="271"/>
      <c r="AR14" s="253" t="str">
        <f>IF(AN14="","",(AJ14+AN14)/2)</f>
        <v/>
      </c>
      <c r="AS14" s="254"/>
      <c r="AT14" s="255"/>
    </row>
    <row r="15" spans="2:47" ht="24.95" customHeight="1" x14ac:dyDescent="0.2">
      <c r="B15" s="200" t="s">
        <v>11</v>
      </c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188"/>
      <c r="Q15" s="189"/>
      <c r="R15" s="189"/>
      <c r="S15" s="190"/>
      <c r="T15" s="188"/>
      <c r="U15" s="189"/>
      <c r="V15" s="189"/>
      <c r="W15" s="221"/>
      <c r="X15" s="225" t="s">
        <v>80</v>
      </c>
      <c r="Y15" s="226"/>
      <c r="Z15" s="226"/>
      <c r="AA15" s="226"/>
      <c r="AB15" s="226"/>
      <c r="AC15" s="226"/>
      <c r="AD15" s="226"/>
      <c r="AE15" s="226"/>
      <c r="AF15" s="226"/>
      <c r="AG15" s="226"/>
      <c r="AH15" s="226"/>
      <c r="AI15" s="226"/>
      <c r="AJ15" s="269"/>
      <c r="AK15" s="270"/>
      <c r="AL15" s="270"/>
      <c r="AM15" s="271"/>
      <c r="AN15" s="269"/>
      <c r="AO15" s="270"/>
      <c r="AP15" s="270"/>
      <c r="AQ15" s="271"/>
      <c r="AR15" s="256" t="str">
        <f>IF(AN15="","",(AJ15+AN15)/2)</f>
        <v/>
      </c>
      <c r="AS15" s="257"/>
      <c r="AT15" s="258"/>
    </row>
    <row r="16" spans="2:47" ht="30" customHeight="1" x14ac:dyDescent="0.2">
      <c r="B16" s="202" t="s">
        <v>77</v>
      </c>
      <c r="C16" s="203"/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188"/>
      <c r="Q16" s="189"/>
      <c r="R16" s="189"/>
      <c r="S16" s="190"/>
      <c r="T16" s="188"/>
      <c r="U16" s="189"/>
      <c r="V16" s="189"/>
      <c r="W16" s="221"/>
      <c r="X16" s="207" t="s">
        <v>15</v>
      </c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72"/>
      <c r="AK16" s="273"/>
      <c r="AL16" s="273"/>
      <c r="AM16" s="274"/>
      <c r="AN16" s="272"/>
      <c r="AO16" s="273"/>
      <c r="AP16" s="273"/>
      <c r="AQ16" s="274"/>
      <c r="AR16" s="259" t="str">
        <f>IF(AN16="","",(AJ16+AN16)/2)</f>
        <v/>
      </c>
      <c r="AS16" s="260"/>
      <c r="AT16" s="261"/>
    </row>
    <row r="17" spans="2:48" ht="28.5" customHeight="1" x14ac:dyDescent="0.2">
      <c r="B17" s="240" t="s">
        <v>40</v>
      </c>
      <c r="C17" s="241"/>
      <c r="D17" s="241"/>
      <c r="E17" s="241"/>
      <c r="F17" s="241"/>
      <c r="G17" s="247" t="str">
        <f>IF(P15="","",P15/(P14+P15+P16)*100)</f>
        <v/>
      </c>
      <c r="H17" s="248"/>
      <c r="I17" s="240" t="s">
        <v>40</v>
      </c>
      <c r="J17" s="241"/>
      <c r="K17" s="241"/>
      <c r="L17" s="241"/>
      <c r="M17" s="241"/>
      <c r="N17" s="247" t="str">
        <f>IF(T15="","",T15/(T14+T15+T16)*100)</f>
        <v/>
      </c>
      <c r="O17" s="248"/>
      <c r="P17" s="191" t="str">
        <f>IF(P16="","",(P15/2+P14)/(P14+P15+P16)*100)</f>
        <v/>
      </c>
      <c r="Q17" s="192"/>
      <c r="R17" s="192"/>
      <c r="S17" s="193"/>
      <c r="T17" s="191" t="str">
        <f>IF(T16="","",(T15/2+T14)/(T14+T15+T16)*100)</f>
        <v/>
      </c>
      <c r="U17" s="192"/>
      <c r="V17" s="192"/>
      <c r="W17" s="222"/>
      <c r="X17" s="196" t="s">
        <v>14</v>
      </c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86" t="str">
        <f>IF(AJ14="","",(AJ14-(AJ15/AJ16))/AJ14*100)</f>
        <v/>
      </c>
      <c r="AK17" s="87"/>
      <c r="AL17" s="87"/>
      <c r="AM17" s="275"/>
      <c r="AN17" s="86" t="str">
        <f>IF(AN14="","",(AN14-(AN15/AN16))/AN14*100)</f>
        <v/>
      </c>
      <c r="AO17" s="87"/>
      <c r="AP17" s="87"/>
      <c r="AQ17" s="275"/>
      <c r="AR17" s="262" t="str">
        <f>IF(AN17="","",(AR14-(AR15/AR16))/AR14*100)</f>
        <v/>
      </c>
      <c r="AS17" s="263"/>
      <c r="AT17" s="264"/>
    </row>
    <row r="18" spans="2:48" ht="14.25" customHeight="1" x14ac:dyDescent="0.2">
      <c r="B18" s="235" t="s">
        <v>24</v>
      </c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 t="s">
        <v>25</v>
      </c>
      <c r="O18" s="233"/>
      <c r="P18" s="233"/>
      <c r="Q18" s="233"/>
      <c r="R18" s="233"/>
      <c r="S18" s="233"/>
      <c r="T18" s="233" t="s">
        <v>27</v>
      </c>
      <c r="U18" s="233"/>
      <c r="V18" s="233"/>
      <c r="W18" s="234"/>
      <c r="X18" s="99" t="s">
        <v>30</v>
      </c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233" t="s">
        <v>25</v>
      </c>
      <c r="AK18" s="233"/>
      <c r="AL18" s="233"/>
      <c r="AM18" s="233"/>
      <c r="AN18" s="233"/>
      <c r="AO18" s="233"/>
      <c r="AP18" s="265" t="s">
        <v>27</v>
      </c>
      <c r="AQ18" s="265"/>
      <c r="AR18" s="265"/>
      <c r="AS18" s="265"/>
      <c r="AT18" s="266"/>
    </row>
    <row r="19" spans="2:48" ht="19.5" customHeight="1" thickBot="1" x14ac:dyDescent="0.25">
      <c r="B19" s="236"/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38"/>
      <c r="N19" s="239"/>
      <c r="O19" s="237"/>
      <c r="P19" s="237"/>
      <c r="Q19" s="237"/>
      <c r="R19" s="237"/>
      <c r="S19" s="238"/>
      <c r="T19" s="250"/>
      <c r="U19" s="251"/>
      <c r="V19" s="251"/>
      <c r="W19" s="252"/>
      <c r="X19" s="236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8"/>
      <c r="AJ19" s="239"/>
      <c r="AK19" s="237"/>
      <c r="AL19" s="237"/>
      <c r="AM19" s="237"/>
      <c r="AN19" s="237"/>
      <c r="AO19" s="237"/>
      <c r="AP19" s="250"/>
      <c r="AQ19" s="251"/>
      <c r="AR19" s="251"/>
      <c r="AS19" s="251"/>
      <c r="AT19" s="252"/>
    </row>
    <row r="20" spans="2:48" ht="12" customHeight="1" x14ac:dyDescent="0.2"/>
    <row r="21" spans="2:48" ht="15" customHeight="1" x14ac:dyDescent="0.2">
      <c r="B21" s="76" t="s">
        <v>100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 t="s">
        <v>106</v>
      </c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</row>
    <row r="22" spans="2:48" ht="15" customHeight="1" x14ac:dyDescent="0.2">
      <c r="C22" s="17"/>
      <c r="D22" s="17"/>
      <c r="E22" s="17" t="s">
        <v>59</v>
      </c>
      <c r="F22" s="17"/>
      <c r="G22" s="17"/>
      <c r="H22" s="17"/>
      <c r="I22" s="17"/>
      <c r="J22" s="17"/>
      <c r="K22" s="17"/>
      <c r="L22" s="17"/>
      <c r="M22" s="17"/>
      <c r="N22" s="17"/>
      <c r="O22" s="17" t="s">
        <v>79</v>
      </c>
      <c r="P22" s="17"/>
      <c r="Q22" s="17"/>
      <c r="R22" s="17"/>
      <c r="S22" s="17"/>
      <c r="T22" s="80" t="s">
        <v>107</v>
      </c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</row>
    <row r="23" spans="2:48" ht="15" thickBot="1" x14ac:dyDescent="0.25">
      <c r="B23" s="242"/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  <c r="O23" s="242"/>
      <c r="P23" s="242"/>
      <c r="Q23" s="242"/>
      <c r="R23" s="242"/>
      <c r="S23" s="242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</row>
    <row r="24" spans="2:48" ht="10.5" customHeight="1" x14ac:dyDescent="0.25">
      <c r="B24" s="14"/>
      <c r="C24" s="15"/>
      <c r="D24" s="15"/>
      <c r="E24" s="15"/>
      <c r="F24" s="15"/>
      <c r="G24" s="83" t="s">
        <v>8</v>
      </c>
      <c r="H24" s="84"/>
      <c r="I24" s="84"/>
      <c r="J24" s="84"/>
      <c r="K24" s="84"/>
      <c r="L24" s="249" t="s">
        <v>7</v>
      </c>
      <c r="M24" s="249"/>
      <c r="N24" s="249"/>
      <c r="O24" s="249"/>
      <c r="P24" s="249"/>
      <c r="Q24" s="83" t="s">
        <v>9</v>
      </c>
      <c r="R24" s="84"/>
      <c r="S24" s="84"/>
      <c r="T24" s="85"/>
      <c r="U24" s="244" t="s">
        <v>38</v>
      </c>
      <c r="V24" s="245"/>
      <c r="W24" s="245"/>
      <c r="X24" s="245"/>
      <c r="Y24" s="245"/>
      <c r="Z24" s="245"/>
      <c r="AA24" s="78" t="s">
        <v>13</v>
      </c>
      <c r="AB24" s="78"/>
      <c r="AC24" s="78"/>
      <c r="AD24" s="78"/>
      <c r="AE24" s="78"/>
      <c r="AF24" s="78"/>
      <c r="AG24" s="78"/>
      <c r="AH24" s="78"/>
      <c r="AI24" s="78" t="s">
        <v>36</v>
      </c>
      <c r="AJ24" s="78"/>
      <c r="AK24" s="78"/>
      <c r="AL24" s="78"/>
      <c r="AM24" s="78"/>
      <c r="AN24" s="78"/>
      <c r="AO24" s="78"/>
      <c r="AP24" s="78" t="s">
        <v>37</v>
      </c>
      <c r="AQ24" s="78"/>
      <c r="AR24" s="78"/>
      <c r="AS24" s="78"/>
      <c r="AT24" s="78"/>
      <c r="AU24"/>
      <c r="AV24"/>
    </row>
    <row r="25" spans="2:48" ht="24.95" customHeight="1" x14ac:dyDescent="0.25">
      <c r="B25" s="204" t="s">
        <v>78</v>
      </c>
      <c r="C25" s="205"/>
      <c r="D25" s="205"/>
      <c r="E25" s="205"/>
      <c r="F25" s="206"/>
      <c r="G25" s="188"/>
      <c r="H25" s="189"/>
      <c r="I25" s="189"/>
      <c r="J25" s="189"/>
      <c r="K25" s="189"/>
      <c r="L25" s="188"/>
      <c r="M25" s="189"/>
      <c r="N25" s="189"/>
      <c r="O25" s="189"/>
      <c r="P25" s="189"/>
      <c r="Q25" s="86" t="str">
        <f>IF(L25="","",(G25+L25)/2)</f>
        <v/>
      </c>
      <c r="R25" s="87"/>
      <c r="S25" s="87"/>
      <c r="T25" s="88"/>
      <c r="U25" s="246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1"/>
      <c r="AJ25" s="81"/>
      <c r="AK25" s="81"/>
      <c r="AL25" s="81"/>
      <c r="AM25" s="81"/>
      <c r="AN25" s="81"/>
      <c r="AO25" s="81"/>
      <c r="AP25" s="79" t="str">
        <f>IF(AI25="","",AI25/AA25*100)</f>
        <v/>
      </c>
      <c r="AQ25" s="79"/>
      <c r="AR25" s="79"/>
      <c r="AS25" s="79"/>
      <c r="AT25" s="79"/>
      <c r="AU25"/>
      <c r="AV25"/>
    </row>
    <row r="26" spans="2:48" ht="24.95" customHeight="1" x14ac:dyDescent="0.25">
      <c r="B26" s="207" t="s">
        <v>12</v>
      </c>
      <c r="C26" s="205"/>
      <c r="D26" s="205"/>
      <c r="E26" s="205"/>
      <c r="F26" s="206"/>
      <c r="G26" s="209"/>
      <c r="H26" s="210"/>
      <c r="I26" s="210"/>
      <c r="J26" s="210"/>
      <c r="K26" s="210"/>
      <c r="L26" s="209"/>
      <c r="M26" s="210"/>
      <c r="N26" s="210"/>
      <c r="O26" s="210"/>
      <c r="P26" s="210"/>
      <c r="Q26" s="86" t="str">
        <f>IF(L26="","",(G26+L26)/2)</f>
        <v/>
      </c>
      <c r="R26" s="87"/>
      <c r="S26" s="87"/>
      <c r="T26" s="88"/>
      <c r="U26" s="246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1"/>
      <c r="AJ26" s="81"/>
      <c r="AK26" s="81"/>
      <c r="AL26" s="81"/>
      <c r="AM26" s="81"/>
      <c r="AN26" s="81"/>
      <c r="AO26" s="81"/>
      <c r="AP26" s="79" t="str">
        <f>IF(AI26="","",AI26/AA26*100)</f>
        <v/>
      </c>
      <c r="AQ26" s="79"/>
      <c r="AR26" s="79"/>
      <c r="AS26" s="79"/>
      <c r="AT26" s="79"/>
      <c r="AU26"/>
      <c r="AV26"/>
    </row>
    <row r="27" spans="2:48" ht="24.95" customHeight="1" x14ac:dyDescent="0.25">
      <c r="B27" s="196" t="s">
        <v>14</v>
      </c>
      <c r="C27" s="197"/>
      <c r="D27" s="197"/>
      <c r="E27" s="197"/>
      <c r="F27" s="208"/>
      <c r="G27" s="247" t="str">
        <f>IF(G26="","",ROUNDUP(G25/G26*100,0))</f>
        <v/>
      </c>
      <c r="H27" s="248"/>
      <c r="I27" s="248"/>
      <c r="J27" s="248"/>
      <c r="K27" s="248"/>
      <c r="L27" s="247" t="str">
        <f>IF(L26="","",ROUNDUP(L25/L26*100,0))</f>
        <v/>
      </c>
      <c r="M27" s="248"/>
      <c r="N27" s="248"/>
      <c r="O27" s="248"/>
      <c r="P27" s="248"/>
      <c r="Q27" s="89" t="str">
        <f>IF(Q26="","",ROUNDUP(AVERAGE(G27:P27),0))</f>
        <v/>
      </c>
      <c r="R27" s="90"/>
      <c r="S27" s="90"/>
      <c r="T27" s="91"/>
      <c r="U27" s="243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1"/>
      <c r="AJ27" s="81"/>
      <c r="AK27" s="81"/>
      <c r="AL27" s="81"/>
      <c r="AM27" s="81"/>
      <c r="AN27" s="81"/>
      <c r="AO27" s="81"/>
      <c r="AP27" s="79" t="str">
        <f>IF(AI27="","",AI27/AA27*100)</f>
        <v/>
      </c>
      <c r="AQ27" s="79"/>
      <c r="AR27" s="79"/>
      <c r="AS27" s="79"/>
      <c r="AT27" s="79"/>
      <c r="AU27"/>
      <c r="AV27"/>
    </row>
    <row r="28" spans="2:48" s="51" customFormat="1" ht="18.75" customHeight="1" x14ac:dyDescent="0.25">
      <c r="B28" s="98" t="s">
        <v>29</v>
      </c>
      <c r="C28" s="99"/>
      <c r="D28" s="99"/>
      <c r="E28" s="99"/>
      <c r="F28" s="99"/>
      <c r="G28" s="99"/>
      <c r="H28" s="99"/>
      <c r="I28" s="99"/>
      <c r="J28" s="99"/>
      <c r="K28" s="99"/>
      <c r="L28" s="103" t="s">
        <v>25</v>
      </c>
      <c r="M28" s="103"/>
      <c r="N28" s="103"/>
      <c r="O28" s="103"/>
      <c r="P28" s="103"/>
      <c r="Q28" s="114" t="s">
        <v>26</v>
      </c>
      <c r="R28" s="114"/>
      <c r="S28" s="114"/>
      <c r="T28" s="115"/>
      <c r="U28" s="130" t="s">
        <v>28</v>
      </c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 t="s">
        <v>25</v>
      </c>
      <c r="AI28" s="130"/>
      <c r="AJ28" s="130"/>
      <c r="AK28" s="130"/>
      <c r="AL28" s="130"/>
      <c r="AM28" s="130"/>
      <c r="AN28" s="130"/>
      <c r="AO28" s="130"/>
      <c r="AP28" s="130"/>
      <c r="AQ28" s="103" t="s">
        <v>26</v>
      </c>
      <c r="AR28" s="103"/>
      <c r="AS28" s="103"/>
      <c r="AT28" s="165"/>
    </row>
    <row r="29" spans="2:48" customFormat="1" ht="24.95" customHeight="1" x14ac:dyDescent="0.25">
      <c r="B29" s="100"/>
      <c r="C29" s="101"/>
      <c r="D29" s="101"/>
      <c r="E29" s="101"/>
      <c r="F29" s="101"/>
      <c r="G29" s="101"/>
      <c r="H29" s="101"/>
      <c r="I29" s="101"/>
      <c r="J29" s="101"/>
      <c r="K29" s="102"/>
      <c r="L29" s="101"/>
      <c r="M29" s="101"/>
      <c r="N29" s="101"/>
      <c r="O29" s="101"/>
      <c r="P29" s="102"/>
      <c r="Q29" s="116"/>
      <c r="R29" s="116"/>
      <c r="S29" s="116"/>
      <c r="T29" s="117"/>
      <c r="U29" s="131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3"/>
      <c r="AH29" s="164"/>
      <c r="AI29" s="132"/>
      <c r="AJ29" s="132"/>
      <c r="AK29" s="132"/>
      <c r="AL29" s="132"/>
      <c r="AM29" s="132"/>
      <c r="AN29" s="132"/>
      <c r="AO29" s="132"/>
      <c r="AP29" s="132"/>
      <c r="AQ29" s="166"/>
      <c r="AR29" s="116"/>
      <c r="AS29" s="116"/>
      <c r="AT29" s="167"/>
    </row>
    <row r="31" spans="2:48" ht="15" thickBot="1" x14ac:dyDescent="0.25">
      <c r="B31" s="123" t="s">
        <v>101</v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</row>
    <row r="32" spans="2:48" ht="15" customHeight="1" x14ac:dyDescent="0.2">
      <c r="B32" s="107" t="s">
        <v>16</v>
      </c>
      <c r="C32" s="108"/>
      <c r="D32" s="108"/>
      <c r="E32" s="108"/>
      <c r="F32" s="108"/>
      <c r="G32" s="108"/>
      <c r="H32" s="108"/>
      <c r="I32" s="108"/>
      <c r="J32" s="108"/>
      <c r="K32" s="109"/>
      <c r="L32" s="109"/>
      <c r="M32" s="109"/>
      <c r="N32" s="109"/>
      <c r="O32" s="109"/>
      <c r="P32" s="109"/>
      <c r="Q32" s="160" t="s">
        <v>39</v>
      </c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2"/>
    </row>
    <row r="33" spans="2:53" ht="24.95" customHeight="1" x14ac:dyDescent="0.2">
      <c r="B33" s="110" t="s">
        <v>17</v>
      </c>
      <c r="C33" s="111"/>
      <c r="D33" s="111"/>
      <c r="E33" s="111"/>
      <c r="F33" s="111"/>
      <c r="G33" s="111"/>
      <c r="H33" s="111"/>
      <c r="I33" s="111"/>
      <c r="J33" s="111"/>
      <c r="K33" s="112"/>
      <c r="L33" s="113"/>
      <c r="M33" s="113"/>
      <c r="N33" s="113"/>
      <c r="O33" s="113"/>
      <c r="P33" s="113"/>
      <c r="Q33" s="92" t="s">
        <v>18</v>
      </c>
      <c r="R33" s="93"/>
      <c r="S33" s="93"/>
      <c r="T33" s="93"/>
      <c r="U33" s="93"/>
      <c r="V33" s="93"/>
      <c r="W33" s="93"/>
      <c r="X33" s="143"/>
      <c r="Y33" s="144"/>
      <c r="Z33" s="144"/>
      <c r="AA33" s="144"/>
      <c r="AB33" s="144"/>
      <c r="AC33" s="144"/>
      <c r="AD33" s="185" t="s">
        <v>19</v>
      </c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7"/>
    </row>
    <row r="34" spans="2:53" ht="24.95" customHeight="1" x14ac:dyDescent="0.2">
      <c r="B34" s="124" t="s">
        <v>20</v>
      </c>
      <c r="C34" s="93"/>
      <c r="D34" s="93"/>
      <c r="E34" s="93"/>
      <c r="F34" s="93"/>
      <c r="G34" s="93"/>
      <c r="H34" s="93"/>
      <c r="I34" s="93"/>
      <c r="J34" s="93"/>
      <c r="K34" s="112"/>
      <c r="L34" s="113"/>
      <c r="M34" s="113"/>
      <c r="N34" s="113"/>
      <c r="O34" s="113"/>
      <c r="P34" s="113"/>
      <c r="Q34" s="92" t="s">
        <v>20</v>
      </c>
      <c r="R34" s="93"/>
      <c r="S34" s="93"/>
      <c r="T34" s="93"/>
      <c r="U34" s="93"/>
      <c r="V34" s="93"/>
      <c r="W34" s="93"/>
      <c r="X34" s="104" t="str">
        <f>IF(K34="","",K34)</f>
        <v/>
      </c>
      <c r="Y34" s="105"/>
      <c r="Z34" s="105"/>
      <c r="AA34" s="105"/>
      <c r="AB34" s="105"/>
      <c r="AC34" s="105"/>
      <c r="AD34" s="22"/>
      <c r="AE34" s="125" t="s">
        <v>35</v>
      </c>
      <c r="AF34" s="125"/>
      <c r="AG34" s="125"/>
      <c r="AH34" s="125"/>
      <c r="AI34" s="125"/>
      <c r="AJ34" s="125"/>
      <c r="AK34" s="125"/>
      <c r="AL34" s="125"/>
      <c r="AM34" s="125"/>
      <c r="AN34" s="125"/>
      <c r="AO34" s="168" t="str">
        <f>IF(X35="","",SUM((K35-X35)/K35)*100)</f>
        <v/>
      </c>
      <c r="AP34" s="168"/>
      <c r="AQ34" s="168"/>
      <c r="AR34" s="168"/>
      <c r="AS34" s="125" t="s">
        <v>21</v>
      </c>
      <c r="AT34" s="126"/>
    </row>
    <row r="35" spans="2:53" ht="24.95" customHeight="1" x14ac:dyDescent="0.2">
      <c r="B35" s="124" t="s">
        <v>33</v>
      </c>
      <c r="C35" s="93"/>
      <c r="D35" s="93"/>
      <c r="E35" s="93"/>
      <c r="F35" s="93"/>
      <c r="G35" s="93"/>
      <c r="H35" s="93"/>
      <c r="I35" s="93"/>
      <c r="J35" s="93"/>
      <c r="K35" s="141" t="str">
        <f>IF(OR(K34="",K33=""),"",K33-K34)</f>
        <v/>
      </c>
      <c r="L35" s="142"/>
      <c r="M35" s="142"/>
      <c r="N35" s="142"/>
      <c r="O35" s="142"/>
      <c r="P35" s="142"/>
      <c r="Q35" s="92" t="s">
        <v>34</v>
      </c>
      <c r="R35" s="93"/>
      <c r="S35" s="93"/>
      <c r="T35" s="93"/>
      <c r="U35" s="93"/>
      <c r="V35" s="93"/>
      <c r="W35" s="93"/>
      <c r="X35" s="141" t="str">
        <f>IF(OR(X34="",X33=""),"",X33-X34)</f>
        <v/>
      </c>
      <c r="Y35" s="142"/>
      <c r="Z35" s="142"/>
      <c r="AA35" s="142"/>
      <c r="AB35" s="142"/>
      <c r="AC35" s="142"/>
      <c r="AD35" s="22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68"/>
      <c r="AP35" s="168"/>
      <c r="AQ35" s="168"/>
      <c r="AR35" s="168"/>
      <c r="AS35" s="125"/>
      <c r="AT35" s="126"/>
    </row>
    <row r="36" spans="2:53" ht="15" customHeight="1" x14ac:dyDescent="0.25">
      <c r="B36" s="153" t="s">
        <v>32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 t="s">
        <v>25</v>
      </c>
      <c r="R36" s="118"/>
      <c r="S36" s="118"/>
      <c r="T36" s="118"/>
      <c r="U36" s="118"/>
      <c r="V36" s="118"/>
      <c r="W36" s="118"/>
      <c r="X36" s="118" t="s">
        <v>27</v>
      </c>
      <c r="Y36" s="118"/>
      <c r="Z36" s="118"/>
      <c r="AA36" s="118"/>
      <c r="AB36" s="118"/>
      <c r="AC36" s="119"/>
      <c r="AD36" s="47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 s="48"/>
    </row>
    <row r="37" spans="2:53" ht="24.75" customHeight="1" thickBot="1" x14ac:dyDescent="0.3">
      <c r="B37" s="134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54"/>
      <c r="R37" s="155"/>
      <c r="S37" s="155"/>
      <c r="T37" s="155"/>
      <c r="U37" s="155"/>
      <c r="V37" s="155"/>
      <c r="W37" s="156"/>
      <c r="X37" s="120"/>
      <c r="Y37" s="121"/>
      <c r="Z37" s="121"/>
      <c r="AA37" s="121"/>
      <c r="AB37" s="121"/>
      <c r="AC37" s="122"/>
      <c r="AD37" s="49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50"/>
    </row>
    <row r="38" spans="2:53" ht="17.25" customHeight="1" x14ac:dyDescent="0.2">
      <c r="B38" s="11"/>
      <c r="C38" s="11"/>
      <c r="D38" s="11"/>
      <c r="E38" s="11"/>
      <c r="F38" s="11"/>
      <c r="G38" s="11"/>
      <c r="H38" s="11"/>
      <c r="I38" s="11"/>
      <c r="J38" s="11"/>
      <c r="K38" s="12"/>
      <c r="L38" s="12"/>
      <c r="M38" s="12"/>
      <c r="N38" s="12"/>
      <c r="O38" s="12"/>
      <c r="P38" s="12"/>
      <c r="Q38" s="11"/>
      <c r="R38" s="11"/>
      <c r="S38" s="11"/>
      <c r="T38" s="11"/>
      <c r="U38" s="11"/>
      <c r="V38" s="11"/>
      <c r="W38" s="11"/>
      <c r="X38" s="13"/>
      <c r="Y38" s="13"/>
      <c r="Z38" s="13"/>
      <c r="AA38" s="13"/>
      <c r="AB38" s="13"/>
      <c r="AC38" s="13"/>
      <c r="AD38" s="11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9"/>
      <c r="AQ38" s="9"/>
      <c r="AR38" s="9"/>
      <c r="AS38" s="10"/>
      <c r="AT38" s="10"/>
    </row>
    <row r="39" spans="2:53" ht="15.75" customHeight="1" thickBot="1" x14ac:dyDescent="0.25">
      <c r="B39" s="123" t="s">
        <v>102</v>
      </c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</row>
    <row r="40" spans="2:53" ht="15" customHeight="1" x14ac:dyDescent="0.2">
      <c r="B40" s="107" t="s">
        <v>16</v>
      </c>
      <c r="C40" s="108"/>
      <c r="D40" s="108"/>
      <c r="E40" s="108"/>
      <c r="F40" s="108"/>
      <c r="G40" s="108"/>
      <c r="H40" s="108"/>
      <c r="I40" s="108"/>
      <c r="J40" s="108"/>
      <c r="K40" s="109"/>
      <c r="L40" s="109"/>
      <c r="M40" s="109"/>
      <c r="N40" s="109"/>
      <c r="O40" s="109"/>
      <c r="P40" s="109"/>
      <c r="Q40" s="160" t="s">
        <v>39</v>
      </c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2"/>
    </row>
    <row r="41" spans="2:53" ht="24.95" customHeight="1" x14ac:dyDescent="0.2">
      <c r="B41" s="110" t="s">
        <v>17</v>
      </c>
      <c r="C41" s="111"/>
      <c r="D41" s="111"/>
      <c r="E41" s="111"/>
      <c r="F41" s="111"/>
      <c r="G41" s="111"/>
      <c r="H41" s="111"/>
      <c r="I41" s="111"/>
      <c r="J41" s="111"/>
      <c r="K41" s="112"/>
      <c r="L41" s="113"/>
      <c r="M41" s="113"/>
      <c r="N41" s="113"/>
      <c r="O41" s="113"/>
      <c r="P41" s="113"/>
      <c r="Q41" s="92" t="s">
        <v>18</v>
      </c>
      <c r="R41" s="93"/>
      <c r="S41" s="93"/>
      <c r="T41" s="93"/>
      <c r="U41" s="93"/>
      <c r="V41" s="93"/>
      <c r="W41" s="93"/>
      <c r="X41" s="143"/>
      <c r="Y41" s="144"/>
      <c r="Z41" s="144"/>
      <c r="AA41" s="144"/>
      <c r="AB41" s="144"/>
      <c r="AC41" s="145"/>
      <c r="AD41" s="146" t="s">
        <v>19</v>
      </c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6"/>
    </row>
    <row r="42" spans="2:53" ht="24.95" customHeight="1" x14ac:dyDescent="0.2">
      <c r="B42" s="124" t="s">
        <v>20</v>
      </c>
      <c r="C42" s="93"/>
      <c r="D42" s="93"/>
      <c r="E42" s="93"/>
      <c r="F42" s="93"/>
      <c r="G42" s="93"/>
      <c r="H42" s="93"/>
      <c r="I42" s="93"/>
      <c r="J42" s="93"/>
      <c r="K42" s="112"/>
      <c r="L42" s="113"/>
      <c r="M42" s="113"/>
      <c r="N42" s="113"/>
      <c r="O42" s="113"/>
      <c r="P42" s="113"/>
      <c r="Q42" s="92" t="s">
        <v>20</v>
      </c>
      <c r="R42" s="93"/>
      <c r="S42" s="93"/>
      <c r="T42" s="93"/>
      <c r="U42" s="93"/>
      <c r="V42" s="93"/>
      <c r="W42" s="93"/>
      <c r="X42" s="104" t="str">
        <f>IF(K42="","",K42)</f>
        <v/>
      </c>
      <c r="Y42" s="105"/>
      <c r="Z42" s="105"/>
      <c r="AA42" s="105"/>
      <c r="AB42" s="105"/>
      <c r="AC42" s="106"/>
      <c r="AD42" s="22"/>
      <c r="AE42" s="125" t="s">
        <v>35</v>
      </c>
      <c r="AF42" s="125"/>
      <c r="AG42" s="125"/>
      <c r="AH42" s="125"/>
      <c r="AI42" s="125"/>
      <c r="AJ42" s="125"/>
      <c r="AK42" s="125"/>
      <c r="AL42" s="125"/>
      <c r="AM42" s="125"/>
      <c r="AN42" s="125"/>
      <c r="AO42" s="168" t="str">
        <f>IF(X43="","",SUM((K43-X43)/K43)*100)</f>
        <v/>
      </c>
      <c r="AP42" s="168"/>
      <c r="AQ42" s="168"/>
      <c r="AR42" s="168"/>
      <c r="AS42" s="125" t="s">
        <v>21</v>
      </c>
      <c r="AT42" s="126"/>
    </row>
    <row r="43" spans="2:53" ht="24.95" customHeight="1" x14ac:dyDescent="0.2">
      <c r="B43" s="127" t="s">
        <v>33</v>
      </c>
      <c r="C43" s="128"/>
      <c r="D43" s="128"/>
      <c r="E43" s="128"/>
      <c r="F43" s="128"/>
      <c r="G43" s="128"/>
      <c r="H43" s="128"/>
      <c r="I43" s="128"/>
      <c r="J43" s="128"/>
      <c r="K43" s="104" t="str">
        <f>IF(OR(K42="",K41=""),"",K41-K42)</f>
        <v/>
      </c>
      <c r="L43" s="105"/>
      <c r="M43" s="105"/>
      <c r="N43" s="105"/>
      <c r="O43" s="105"/>
      <c r="P43" s="105"/>
      <c r="Q43" s="129" t="s">
        <v>34</v>
      </c>
      <c r="R43" s="128"/>
      <c r="S43" s="128"/>
      <c r="T43" s="128"/>
      <c r="U43" s="128"/>
      <c r="V43" s="128"/>
      <c r="W43" s="128"/>
      <c r="X43" s="104" t="str">
        <f>IF(OR(X42="",X41=""),"",X41-X42)</f>
        <v/>
      </c>
      <c r="Y43" s="105"/>
      <c r="Z43" s="105"/>
      <c r="AA43" s="105"/>
      <c r="AB43" s="105"/>
      <c r="AC43" s="106"/>
      <c r="AD43" s="22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68"/>
      <c r="AP43" s="168"/>
      <c r="AQ43" s="168"/>
      <c r="AR43" s="168"/>
      <c r="AS43" s="125"/>
      <c r="AT43" s="126"/>
      <c r="AU43" s="7"/>
      <c r="AV43" s="7"/>
      <c r="AW43" s="7"/>
      <c r="AX43" s="7"/>
      <c r="AY43" s="7"/>
      <c r="AZ43" s="7"/>
      <c r="BA43" s="7"/>
    </row>
    <row r="44" spans="2:53" ht="16.5" customHeight="1" x14ac:dyDescent="0.25">
      <c r="B44" s="157" t="s">
        <v>32</v>
      </c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9"/>
      <c r="Q44" s="158" t="s">
        <v>25</v>
      </c>
      <c r="R44" s="158"/>
      <c r="S44" s="158"/>
      <c r="T44" s="158"/>
      <c r="U44" s="158"/>
      <c r="V44" s="158"/>
      <c r="W44" s="159"/>
      <c r="X44" s="163" t="s">
        <v>27</v>
      </c>
      <c r="Y44" s="158"/>
      <c r="Z44" s="158"/>
      <c r="AA44" s="158"/>
      <c r="AB44" s="158"/>
      <c r="AC44" s="159"/>
      <c r="AD44" s="47"/>
      <c r="AE44"/>
      <c r="AF44"/>
      <c r="AG44"/>
      <c r="AH44"/>
      <c r="AI44"/>
      <c r="AJ44"/>
      <c r="AK44"/>
      <c r="AL44"/>
      <c r="AM44"/>
      <c r="AN44"/>
      <c r="AO44" s="10"/>
      <c r="AP44" s="20"/>
      <c r="AQ44" s="20"/>
      <c r="AR44" s="20"/>
      <c r="AS44" s="10"/>
      <c r="AT44" s="23"/>
      <c r="AU44" s="7"/>
      <c r="AV44" s="7"/>
      <c r="AW44" s="7"/>
      <c r="AX44" s="7"/>
      <c r="AY44" s="7"/>
      <c r="AZ44" s="7"/>
      <c r="BA44" s="7"/>
    </row>
    <row r="45" spans="2:53" ht="24.95" customHeight="1" thickBot="1" x14ac:dyDescent="0.3">
      <c r="B45" s="134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6"/>
      <c r="R45" s="135"/>
      <c r="S45" s="135"/>
      <c r="T45" s="135"/>
      <c r="U45" s="135"/>
      <c r="V45" s="135"/>
      <c r="W45" s="137"/>
      <c r="X45" s="120"/>
      <c r="Y45" s="121"/>
      <c r="Z45" s="121"/>
      <c r="AA45" s="121"/>
      <c r="AB45" s="121"/>
      <c r="AC45" s="122"/>
      <c r="AD45" s="49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24"/>
      <c r="AP45" s="21"/>
      <c r="AQ45" s="21"/>
      <c r="AR45" s="21"/>
      <c r="AS45" s="24"/>
      <c r="AT45" s="25"/>
      <c r="AU45" s="7"/>
      <c r="AV45" s="7"/>
      <c r="AW45" s="7"/>
      <c r="AX45" s="7"/>
      <c r="AY45" s="7"/>
      <c r="AZ45" s="7"/>
      <c r="BA45" s="7"/>
    </row>
    <row r="46" spans="2:53" s="8" customFormat="1" ht="13.5" customHeight="1" thickBot="1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1"/>
      <c r="AL46" s="1"/>
      <c r="AM46" s="1"/>
      <c r="AN46" s="1"/>
      <c r="AO46" s="1"/>
      <c r="AP46" s="1"/>
      <c r="AQ46" s="1"/>
      <c r="AR46" s="1"/>
      <c r="AS46" s="1"/>
      <c r="AT46" s="1"/>
    </row>
    <row r="47" spans="2:53" s="8" customFormat="1" ht="16.5" customHeight="1" x14ac:dyDescent="0.2">
      <c r="B47" s="147" t="s">
        <v>23</v>
      </c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9"/>
    </row>
    <row r="48" spans="2:53" s="8" customFormat="1" ht="44.25" customHeight="1" thickBot="1" x14ac:dyDescent="0.3">
      <c r="B48" s="150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2"/>
    </row>
    <row r="49" spans="2:46" s="8" customFormat="1" ht="11.25" customHeight="1" thickBot="1" x14ac:dyDescent="0.3">
      <c r="B49" s="53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3"/>
    </row>
    <row r="50" spans="2:46" ht="15" customHeight="1" x14ac:dyDescent="0.2">
      <c r="B50" s="138" t="s">
        <v>43</v>
      </c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40" t="s">
        <v>26</v>
      </c>
      <c r="U50" s="139"/>
      <c r="V50" s="139"/>
      <c r="W50" s="139"/>
      <c r="X50" s="139"/>
      <c r="Y50" s="139"/>
      <c r="Z50" s="139"/>
      <c r="AA50" s="139" t="s">
        <v>76</v>
      </c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 t="s">
        <v>26</v>
      </c>
      <c r="AP50" s="139"/>
      <c r="AQ50" s="139"/>
      <c r="AR50" s="139"/>
      <c r="AS50" s="139"/>
      <c r="AT50" s="180"/>
    </row>
    <row r="51" spans="2:46" ht="29.25" customHeight="1" thickBot="1" x14ac:dyDescent="0.25">
      <c r="B51" s="173"/>
      <c r="C51" s="174"/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5"/>
      <c r="T51" s="176"/>
      <c r="U51" s="177"/>
      <c r="V51" s="177"/>
      <c r="W51" s="177"/>
      <c r="X51" s="177"/>
      <c r="Y51" s="177"/>
      <c r="Z51" s="178"/>
      <c r="AA51" s="179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81"/>
      <c r="AP51" s="181"/>
      <c r="AQ51" s="181"/>
      <c r="AR51" s="181"/>
      <c r="AS51" s="181"/>
      <c r="AT51" s="182"/>
    </row>
  </sheetData>
  <sheetProtection selectLockedCells="1"/>
  <mergeCells count="182">
    <mergeCell ref="AR14:AT14"/>
    <mergeCell ref="AR15:AT15"/>
    <mergeCell ref="AR16:AT16"/>
    <mergeCell ref="AR17:AT17"/>
    <mergeCell ref="AP18:AT18"/>
    <mergeCell ref="AP19:AT19"/>
    <mergeCell ref="AJ13:AM13"/>
    <mergeCell ref="AN13:AQ13"/>
    <mergeCell ref="AJ14:AM14"/>
    <mergeCell ref="AJ15:AM15"/>
    <mergeCell ref="AJ16:AM16"/>
    <mergeCell ref="AN14:AQ14"/>
    <mergeCell ref="AN15:AQ15"/>
    <mergeCell ref="AN16:AQ16"/>
    <mergeCell ref="AJ17:AM17"/>
    <mergeCell ref="AN17:AQ17"/>
    <mergeCell ref="AJ18:AO18"/>
    <mergeCell ref="AJ19:AO19"/>
    <mergeCell ref="T18:W18"/>
    <mergeCell ref="B18:M18"/>
    <mergeCell ref="B19:M19"/>
    <mergeCell ref="N19:S19"/>
    <mergeCell ref="B17:F17"/>
    <mergeCell ref="B23:S23"/>
    <mergeCell ref="U27:Z27"/>
    <mergeCell ref="U24:Z24"/>
    <mergeCell ref="U25:Z25"/>
    <mergeCell ref="U26:Z26"/>
    <mergeCell ref="G17:H17"/>
    <mergeCell ref="I17:M17"/>
    <mergeCell ref="N17:O17"/>
    <mergeCell ref="G27:K27"/>
    <mergeCell ref="L27:P27"/>
    <mergeCell ref="G24:K24"/>
    <mergeCell ref="L24:P24"/>
    <mergeCell ref="L25:P25"/>
    <mergeCell ref="L26:P26"/>
    <mergeCell ref="N18:S18"/>
    <mergeCell ref="T19:W19"/>
    <mergeCell ref="X18:AI18"/>
    <mergeCell ref="X19:AI19"/>
    <mergeCell ref="T21:AT21"/>
    <mergeCell ref="T14:W14"/>
    <mergeCell ref="T15:W15"/>
    <mergeCell ref="T16:W16"/>
    <mergeCell ref="T17:W17"/>
    <mergeCell ref="X13:AF13"/>
    <mergeCell ref="X14:AI14"/>
    <mergeCell ref="X15:AI15"/>
    <mergeCell ref="X16:AI16"/>
    <mergeCell ref="AH8:AM8"/>
    <mergeCell ref="AA8:AG8"/>
    <mergeCell ref="S8:Z8"/>
    <mergeCell ref="B3:AT3"/>
    <mergeCell ref="B4:AT4"/>
    <mergeCell ref="B31:AT31"/>
    <mergeCell ref="X17:AI17"/>
    <mergeCell ref="B13:O13"/>
    <mergeCell ref="B14:O14"/>
    <mergeCell ref="B15:O15"/>
    <mergeCell ref="B16:O16"/>
    <mergeCell ref="B25:F25"/>
    <mergeCell ref="B26:F26"/>
    <mergeCell ref="B27:F27"/>
    <mergeCell ref="G25:K25"/>
    <mergeCell ref="G26:K26"/>
    <mergeCell ref="B10:V10"/>
    <mergeCell ref="B12:V12"/>
    <mergeCell ref="X10:AT10"/>
    <mergeCell ref="P13:S13"/>
    <mergeCell ref="L5:AG5"/>
    <mergeCell ref="L6:AG6"/>
    <mergeCell ref="B5:K5"/>
    <mergeCell ref="B6:K6"/>
    <mergeCell ref="L7:R7"/>
    <mergeCell ref="L8:R8"/>
    <mergeCell ref="P14:S14"/>
    <mergeCell ref="AH5:AT5"/>
    <mergeCell ref="AH6:AT6"/>
    <mergeCell ref="AN7:AT7"/>
    <mergeCell ref="AN8:AT8"/>
    <mergeCell ref="B51:S51"/>
    <mergeCell ref="T51:Z51"/>
    <mergeCell ref="AA51:AN51"/>
    <mergeCell ref="AO50:AT50"/>
    <mergeCell ref="AO51:AT51"/>
    <mergeCell ref="T13:W13"/>
    <mergeCell ref="X33:AC33"/>
    <mergeCell ref="AD33:AT33"/>
    <mergeCell ref="B33:J33"/>
    <mergeCell ref="Q33:W33"/>
    <mergeCell ref="K33:P33"/>
    <mergeCell ref="B32:J32"/>
    <mergeCell ref="K32:P32"/>
    <mergeCell ref="AS34:AT35"/>
    <mergeCell ref="X35:AC35"/>
    <mergeCell ref="B34:J34"/>
    <mergeCell ref="AO42:AR43"/>
    <mergeCell ref="P15:S15"/>
    <mergeCell ref="P16:S16"/>
    <mergeCell ref="P17:S17"/>
    <mergeCell ref="AH28:AP28"/>
    <mergeCell ref="AH29:AP29"/>
    <mergeCell ref="AQ28:AT28"/>
    <mergeCell ref="AQ29:AT29"/>
    <mergeCell ref="Q34:W34"/>
    <mergeCell ref="Q35:W35"/>
    <mergeCell ref="X34:AC34"/>
    <mergeCell ref="Q32:AT32"/>
    <mergeCell ref="AO34:AR35"/>
    <mergeCell ref="AE34:AN35"/>
    <mergeCell ref="B45:P45"/>
    <mergeCell ref="Q45:W45"/>
    <mergeCell ref="X45:AC45"/>
    <mergeCell ref="B50:S50"/>
    <mergeCell ref="T50:Z50"/>
    <mergeCell ref="AA50:AN50"/>
    <mergeCell ref="B35:J35"/>
    <mergeCell ref="K34:P34"/>
    <mergeCell ref="K35:P35"/>
    <mergeCell ref="Q41:W41"/>
    <mergeCell ref="X41:AC41"/>
    <mergeCell ref="AD41:AT41"/>
    <mergeCell ref="B47:AT47"/>
    <mergeCell ref="B48:AT48"/>
    <mergeCell ref="B36:P36"/>
    <mergeCell ref="B37:P37"/>
    <mergeCell ref="Q36:W36"/>
    <mergeCell ref="Q37:W37"/>
    <mergeCell ref="AE42:AN43"/>
    <mergeCell ref="B44:P44"/>
    <mergeCell ref="Q44:W44"/>
    <mergeCell ref="Q40:AT40"/>
    <mergeCell ref="X44:AC44"/>
    <mergeCell ref="B28:K28"/>
    <mergeCell ref="B29:K29"/>
    <mergeCell ref="L28:P28"/>
    <mergeCell ref="L29:P29"/>
    <mergeCell ref="X43:AC43"/>
    <mergeCell ref="B40:J40"/>
    <mergeCell ref="K40:P40"/>
    <mergeCell ref="B41:J41"/>
    <mergeCell ref="K41:P41"/>
    <mergeCell ref="Q28:T28"/>
    <mergeCell ref="Q29:T29"/>
    <mergeCell ref="X36:AC36"/>
    <mergeCell ref="X37:AC37"/>
    <mergeCell ref="B39:AT39"/>
    <mergeCell ref="B42:J42"/>
    <mergeCell ref="K42:P42"/>
    <mergeCell ref="Q42:W42"/>
    <mergeCell ref="X42:AC42"/>
    <mergeCell ref="AS42:AT43"/>
    <mergeCell ref="B43:J43"/>
    <mergeCell ref="K43:P43"/>
    <mergeCell ref="Q43:W43"/>
    <mergeCell ref="U28:AG28"/>
    <mergeCell ref="U29:AG29"/>
    <mergeCell ref="AA7:AG7"/>
    <mergeCell ref="B21:S21"/>
    <mergeCell ref="AH23:AT23"/>
    <mergeCell ref="AP24:AT24"/>
    <mergeCell ref="AP25:AT25"/>
    <mergeCell ref="T22:AT22"/>
    <mergeCell ref="U23:AG23"/>
    <mergeCell ref="AP26:AT26"/>
    <mergeCell ref="AP27:AT27"/>
    <mergeCell ref="AI24:AO24"/>
    <mergeCell ref="AI25:AO25"/>
    <mergeCell ref="AI26:AO26"/>
    <mergeCell ref="AI27:AO27"/>
    <mergeCell ref="AA24:AH24"/>
    <mergeCell ref="AA25:AH25"/>
    <mergeCell ref="AA26:AH26"/>
    <mergeCell ref="AA27:AH27"/>
    <mergeCell ref="Q24:T24"/>
    <mergeCell ref="Q25:T25"/>
    <mergeCell ref="Q26:T26"/>
    <mergeCell ref="Q27:T27"/>
    <mergeCell ref="AH7:AM7"/>
    <mergeCell ref="B7:K7"/>
    <mergeCell ref="B8:K8"/>
  </mergeCells>
  <conditionalFormatting sqref="G17:H17">
    <cfRule type="cellIs" dxfId="1" priority="2" operator="greaterThan">
      <formula>15</formula>
    </cfRule>
  </conditionalFormatting>
  <conditionalFormatting sqref="N17:O17">
    <cfRule type="cellIs" dxfId="0" priority="1" operator="greaterThan">
      <formula>15</formula>
    </cfRule>
  </conditionalFormatting>
  <printOptions horizontalCentered="1" verticalCentered="1"/>
  <pageMargins left="0" right="0" top="0" bottom="0" header="0" footer="0"/>
  <pageSetup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error="Select mix type from dropdown list." xr:uid="{00000000-0002-0000-0000-000000000000}">
          <x14:formula1>
            <xm:f>Specs!$A$14:$A$17</xm:f>
          </x14:formula1>
          <xm:sqref>AH8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P16"/>
  <sheetViews>
    <sheetView showGridLines="0" zoomScaleNormal="100" zoomScaleSheetLayoutView="130" workbookViewId="0">
      <selection activeCell="I30" sqref="I30"/>
    </sheetView>
  </sheetViews>
  <sheetFormatPr defaultColWidth="9.140625" defaultRowHeight="14.25" x14ac:dyDescent="0.2"/>
  <cols>
    <col min="1" max="1" width="5.140625" style="1" customWidth="1"/>
    <col min="2" max="3" width="9.140625" style="1"/>
    <col min="4" max="4" width="10.28515625" style="1" customWidth="1"/>
    <col min="5" max="5" width="10" style="1" customWidth="1"/>
    <col min="6" max="6" width="14.42578125" style="1" bestFit="1" customWidth="1"/>
    <col min="7" max="7" width="23.140625" style="1" bestFit="1" customWidth="1"/>
    <col min="8" max="8" width="17.140625" style="1" customWidth="1"/>
    <col min="9" max="9" width="11.7109375" style="1" customWidth="1"/>
    <col min="10" max="16384" width="9.140625" style="1"/>
  </cols>
  <sheetData>
    <row r="1" spans="2:16" ht="18" x14ac:dyDescent="0.25">
      <c r="B1" s="286" t="s">
        <v>61</v>
      </c>
      <c r="C1" s="286"/>
      <c r="D1" s="286"/>
      <c r="E1" s="286"/>
      <c r="F1" s="286"/>
      <c r="G1" s="286"/>
      <c r="H1" s="286"/>
      <c r="I1" s="286"/>
    </row>
    <row r="2" spans="2:16" ht="18" x14ac:dyDescent="0.25">
      <c r="B2" s="34"/>
      <c r="C2" s="34"/>
      <c r="D2" s="34"/>
      <c r="E2" s="34"/>
      <c r="F2" s="34"/>
      <c r="G2" s="34"/>
      <c r="H2" s="34"/>
      <c r="I2" s="34"/>
    </row>
    <row r="3" spans="2:16" x14ac:dyDescent="0.2">
      <c r="B3" s="278" t="s">
        <v>68</v>
      </c>
      <c r="C3" s="280"/>
      <c r="D3" s="278" t="s">
        <v>0</v>
      </c>
      <c r="E3" s="279"/>
      <c r="F3" s="279"/>
      <c r="G3" s="280"/>
      <c r="H3" s="287" t="s">
        <v>69</v>
      </c>
      <c r="I3" s="288"/>
      <c r="J3" s="29"/>
      <c r="K3" s="29"/>
      <c r="L3" s="29"/>
      <c r="M3" s="29"/>
      <c r="N3" s="29"/>
    </row>
    <row r="4" spans="2:16" ht="21.95" customHeight="1" x14ac:dyDescent="0.2">
      <c r="B4" s="289"/>
      <c r="C4" s="290"/>
      <c r="D4" s="281"/>
      <c r="E4" s="282"/>
      <c r="F4" s="282"/>
      <c r="G4" s="283"/>
      <c r="H4" s="282"/>
      <c r="I4" s="283"/>
      <c r="J4" s="29"/>
      <c r="K4" s="29"/>
      <c r="L4" s="29"/>
      <c r="M4" s="29"/>
      <c r="N4" s="29"/>
    </row>
    <row r="5" spans="2:16" s="8" customFormat="1" ht="18.75" customHeight="1" x14ac:dyDescent="0.25">
      <c r="B5" s="278" t="s">
        <v>2</v>
      </c>
      <c r="C5" s="279"/>
      <c r="D5" s="278" t="s">
        <v>3</v>
      </c>
      <c r="E5" s="280"/>
      <c r="F5" s="278" t="s">
        <v>4</v>
      </c>
      <c r="G5" s="280"/>
      <c r="H5" s="32" t="s">
        <v>70</v>
      </c>
      <c r="I5" s="33" t="s">
        <v>71</v>
      </c>
      <c r="J5" s="31"/>
      <c r="K5" s="31"/>
      <c r="L5" s="18"/>
      <c r="M5" s="18"/>
      <c r="N5" s="18"/>
      <c r="O5" s="18"/>
      <c r="P5" s="18"/>
    </row>
    <row r="6" spans="2:16" ht="21.95" customHeight="1" x14ac:dyDescent="0.2">
      <c r="B6" s="284"/>
      <c r="C6" s="292"/>
      <c r="D6" s="284"/>
      <c r="E6" s="285"/>
      <c r="F6" s="284"/>
      <c r="G6" s="285"/>
      <c r="H6" s="35"/>
      <c r="I6" s="36"/>
    </row>
    <row r="7" spans="2:16" ht="21.95" customHeight="1" x14ac:dyDescent="0.2"/>
    <row r="8" spans="2:16" ht="25.5" x14ac:dyDescent="0.2">
      <c r="B8" s="291" t="s">
        <v>62</v>
      </c>
      <c r="C8" s="291"/>
      <c r="D8" s="41" t="s">
        <v>63</v>
      </c>
      <c r="E8" s="42" t="s">
        <v>64</v>
      </c>
      <c r="F8" s="43" t="s">
        <v>65</v>
      </c>
      <c r="G8" s="44" t="s">
        <v>72</v>
      </c>
      <c r="H8" s="44" t="s">
        <v>73</v>
      </c>
      <c r="I8" s="44" t="s">
        <v>74</v>
      </c>
    </row>
    <row r="9" spans="2:16" x14ac:dyDescent="0.2">
      <c r="B9" s="276"/>
      <c r="C9" s="276"/>
      <c r="D9" s="37"/>
      <c r="E9" s="38"/>
      <c r="F9" s="38"/>
      <c r="G9" s="27" t="str">
        <f>IF(ISBLANK(F9),"",E9*F9)</f>
        <v/>
      </c>
      <c r="H9" s="28" t="str">
        <f>IF(ISBLANK(F9),"",G9/$G$14)</f>
        <v/>
      </c>
      <c r="I9" s="28" t="str">
        <f>IF(ISBLANK(F9),"",D9*H9)</f>
        <v/>
      </c>
    </row>
    <row r="10" spans="2:16" x14ac:dyDescent="0.2">
      <c r="B10" s="276"/>
      <c r="C10" s="276"/>
      <c r="D10" s="37"/>
      <c r="E10" s="38"/>
      <c r="F10" s="38"/>
      <c r="G10" s="27" t="str">
        <f t="shared" ref="G10:G13" si="0">IF(ISBLANK(F10),"",E10*F10)</f>
        <v/>
      </c>
      <c r="H10" s="28" t="str">
        <f>IF(ISBLANK(F10),"",G10/$G$14)</f>
        <v/>
      </c>
      <c r="I10" s="28" t="str">
        <f t="shared" ref="I10:I13" si="1">IF(ISBLANK(F10),"",D10*H10)</f>
        <v/>
      </c>
    </row>
    <row r="11" spans="2:16" x14ac:dyDescent="0.2">
      <c r="B11" s="276"/>
      <c r="C11" s="276"/>
      <c r="D11" s="37"/>
      <c r="E11" s="38"/>
      <c r="F11" s="38"/>
      <c r="G11" s="27" t="str">
        <f t="shared" si="0"/>
        <v/>
      </c>
      <c r="H11" s="27" t="str">
        <f>IF(ISBLANK(F11),"",G11/$G$14)</f>
        <v/>
      </c>
      <c r="I11" s="27" t="str">
        <f t="shared" si="1"/>
        <v/>
      </c>
    </row>
    <row r="12" spans="2:16" x14ac:dyDescent="0.2">
      <c r="B12" s="276"/>
      <c r="C12" s="276"/>
      <c r="D12" s="37"/>
      <c r="E12" s="38"/>
      <c r="F12" s="38"/>
      <c r="G12" s="27" t="str">
        <f t="shared" si="0"/>
        <v/>
      </c>
      <c r="H12" s="27" t="str">
        <f>IF(ISBLANK(F12),"",G12/$G$14)</f>
        <v/>
      </c>
      <c r="I12" s="27" t="str">
        <f t="shared" si="1"/>
        <v/>
      </c>
    </row>
    <row r="13" spans="2:16" x14ac:dyDescent="0.2">
      <c r="B13" s="276"/>
      <c r="C13" s="276"/>
      <c r="D13" s="37"/>
      <c r="E13" s="38"/>
      <c r="F13" s="38"/>
      <c r="G13" s="27" t="str">
        <f t="shared" si="0"/>
        <v/>
      </c>
      <c r="H13" s="27" t="str">
        <f>IF(ISBLANK(F13),"",G13/$G$14)</f>
        <v/>
      </c>
      <c r="I13" s="27" t="str">
        <f t="shared" si="1"/>
        <v/>
      </c>
    </row>
    <row r="14" spans="2:16" s="3" customFormat="1" x14ac:dyDescent="0.2">
      <c r="C14" s="45" t="s">
        <v>66</v>
      </c>
      <c r="E14" s="3" t="str">
        <f>IF(ISBLANK(E9),"",SUM(E9:E13))</f>
        <v/>
      </c>
      <c r="F14" s="3" t="str">
        <f t="shared" ref="F14" si="2">IF(ISBLANK(F9),"",SUM(F9:F13))</f>
        <v/>
      </c>
      <c r="G14" s="39" t="str">
        <f>IF(ISBLANK($F$9),"",SUM(G9:G13))</f>
        <v/>
      </c>
      <c r="H14" s="39" t="str">
        <f>IF(ISBLANK($F$9),"",SUM(H9:H13))</f>
        <v/>
      </c>
      <c r="I14" s="40" t="str">
        <f>IF(ISBLANK($F$9),"",SUM(I9:I13))</f>
        <v/>
      </c>
    </row>
    <row r="15" spans="2:16" x14ac:dyDescent="0.2">
      <c r="H15" s="3" t="s">
        <v>67</v>
      </c>
    </row>
    <row r="16" spans="2:16" ht="45" customHeight="1" x14ac:dyDescent="0.2">
      <c r="B16" s="277" t="s">
        <v>75</v>
      </c>
      <c r="C16" s="277"/>
      <c r="D16" s="46" t="str">
        <f>I14</f>
        <v/>
      </c>
    </row>
  </sheetData>
  <mergeCells count="20">
    <mergeCell ref="B8:C8"/>
    <mergeCell ref="B9:C9"/>
    <mergeCell ref="B6:C6"/>
    <mergeCell ref="D5:E5"/>
    <mergeCell ref="D6:E6"/>
    <mergeCell ref="D3:G3"/>
    <mergeCell ref="D4:G4"/>
    <mergeCell ref="F5:G5"/>
    <mergeCell ref="F6:G6"/>
    <mergeCell ref="B1:I1"/>
    <mergeCell ref="H3:I3"/>
    <mergeCell ref="H4:I4"/>
    <mergeCell ref="B5:C5"/>
    <mergeCell ref="B3:C3"/>
    <mergeCell ref="B4:C4"/>
    <mergeCell ref="B10:C10"/>
    <mergeCell ref="B11:C11"/>
    <mergeCell ref="B12:C12"/>
    <mergeCell ref="B13:C13"/>
    <mergeCell ref="B16:C16"/>
  </mergeCells>
  <pageMargins left="0.7" right="0.7" top="0.75" bottom="0.75" header="0.3" footer="0.3"/>
  <pageSetup scale="7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error="Select mix type from dropdown list." xr:uid="{00000000-0002-0000-0100-000000000000}">
          <x14:formula1>
            <xm:f>Specs!$A$14:$A$17</xm:f>
          </x14:formula1>
          <xm:sqref>J5:K5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E3015-F2BB-4E45-A040-D24E7AE7B335}">
  <sheetPr codeName="Sheet3"/>
  <dimension ref="B1:G44"/>
  <sheetViews>
    <sheetView workbookViewId="0">
      <selection activeCell="I25" sqref="I25"/>
    </sheetView>
  </sheetViews>
  <sheetFormatPr defaultRowHeight="15" x14ac:dyDescent="0.25"/>
  <cols>
    <col min="2" max="2" width="31.5703125" bestFit="1" customWidth="1"/>
  </cols>
  <sheetData>
    <row r="1" spans="2:7" ht="15.75" thickBot="1" x14ac:dyDescent="0.3"/>
    <row r="2" spans="2:7" x14ac:dyDescent="0.25">
      <c r="B2" s="293" t="s">
        <v>81</v>
      </c>
      <c r="C2" s="294"/>
      <c r="D2" s="294"/>
      <c r="E2" s="294"/>
      <c r="F2" s="294"/>
      <c r="G2" s="295"/>
    </row>
    <row r="3" spans="2:7" x14ac:dyDescent="0.25">
      <c r="B3" s="57"/>
      <c r="C3" s="58"/>
      <c r="D3" s="58"/>
      <c r="E3" s="58"/>
      <c r="F3" s="58"/>
      <c r="G3" s="59"/>
    </row>
    <row r="4" spans="2:7" x14ac:dyDescent="0.25">
      <c r="B4" s="57"/>
      <c r="C4" s="58"/>
      <c r="D4" s="58"/>
      <c r="E4" s="58"/>
      <c r="F4" s="58"/>
      <c r="G4" s="59"/>
    </row>
    <row r="5" spans="2:7" x14ac:dyDescent="0.25">
      <c r="B5" s="57"/>
      <c r="C5" s="58"/>
      <c r="D5" s="58"/>
      <c r="E5" s="58"/>
      <c r="F5" s="58"/>
      <c r="G5" s="59"/>
    </row>
    <row r="6" spans="2:7" x14ac:dyDescent="0.25">
      <c r="B6" s="57"/>
      <c r="C6" s="58"/>
      <c r="D6" s="58"/>
      <c r="E6" s="58"/>
      <c r="F6" s="58"/>
      <c r="G6" s="59"/>
    </row>
    <row r="7" spans="2:7" x14ac:dyDescent="0.25">
      <c r="B7" s="57"/>
      <c r="C7" s="58"/>
      <c r="D7" s="58"/>
      <c r="E7" s="58"/>
      <c r="F7" s="58"/>
      <c r="G7" s="59"/>
    </row>
    <row r="8" spans="2:7" x14ac:dyDescent="0.25">
      <c r="B8" s="57"/>
      <c r="C8" s="58"/>
      <c r="D8" s="58"/>
      <c r="E8" s="58"/>
      <c r="F8" s="58"/>
      <c r="G8" s="59"/>
    </row>
    <row r="9" spans="2:7" ht="18" x14ac:dyDescent="0.35">
      <c r="B9" s="65" t="s">
        <v>92</v>
      </c>
      <c r="C9" s="56"/>
      <c r="D9" s="58"/>
      <c r="E9" s="58"/>
      <c r="F9" s="58"/>
      <c r="G9" s="59"/>
    </row>
    <row r="10" spans="2:7" ht="18" x14ac:dyDescent="0.35">
      <c r="B10" s="65" t="s">
        <v>93</v>
      </c>
      <c r="C10" s="56"/>
      <c r="D10" s="58"/>
      <c r="E10" s="58"/>
      <c r="F10" s="58"/>
      <c r="G10" s="59"/>
    </row>
    <row r="11" spans="2:7" x14ac:dyDescent="0.25">
      <c r="B11" s="65" t="s">
        <v>98</v>
      </c>
      <c r="C11" s="61">
        <v>500</v>
      </c>
      <c r="D11" s="58"/>
      <c r="E11" s="58"/>
      <c r="F11" s="58"/>
      <c r="G11" s="59"/>
    </row>
    <row r="12" spans="2:7" ht="15.75" thickBot="1" x14ac:dyDescent="0.3">
      <c r="B12" s="60"/>
      <c r="C12" s="58"/>
      <c r="D12" s="58"/>
      <c r="E12" s="58"/>
      <c r="F12" s="58"/>
      <c r="G12" s="59"/>
    </row>
    <row r="13" spans="2:7" ht="15.75" thickBot="1" x14ac:dyDescent="0.3">
      <c r="B13" s="65" t="s">
        <v>82</v>
      </c>
      <c r="C13" s="66" t="str">
        <f>IF(C10="","",(72/((C9-C10)/100))+C11)</f>
        <v/>
      </c>
      <c r="D13" s="58"/>
      <c r="E13" s="58"/>
      <c r="F13" s="58"/>
      <c r="G13" s="59"/>
    </row>
    <row r="14" spans="2:7" ht="15.75" thickBot="1" x14ac:dyDescent="0.3">
      <c r="B14" s="62"/>
      <c r="C14" s="63"/>
      <c r="D14" s="63"/>
      <c r="E14" s="63"/>
      <c r="F14" s="63"/>
      <c r="G14" s="64"/>
    </row>
    <row r="15" spans="2:7" ht="15.75" thickBot="1" x14ac:dyDescent="0.3"/>
    <row r="16" spans="2:7" x14ac:dyDescent="0.25">
      <c r="B16" s="293" t="s">
        <v>97</v>
      </c>
      <c r="C16" s="294"/>
      <c r="D16" s="294"/>
      <c r="E16" s="294"/>
      <c r="F16" s="294"/>
      <c r="G16" s="295"/>
    </row>
    <row r="17" spans="2:7" x14ac:dyDescent="0.25">
      <c r="B17" s="57"/>
      <c r="C17" s="58"/>
      <c r="D17" s="58"/>
      <c r="E17" s="58"/>
      <c r="F17" s="58"/>
      <c r="G17" s="59"/>
    </row>
    <row r="18" spans="2:7" hidden="1" x14ac:dyDescent="0.25">
      <c r="B18" s="57"/>
      <c r="C18" s="67" t="s">
        <v>85</v>
      </c>
      <c r="D18" s="58">
        <v>2500</v>
      </c>
      <c r="E18" s="58"/>
      <c r="F18" s="58"/>
      <c r="G18" s="59"/>
    </row>
    <row r="19" spans="2:7" hidden="1" x14ac:dyDescent="0.25">
      <c r="B19" s="57"/>
      <c r="C19" s="67">
        <v>1</v>
      </c>
      <c r="D19" s="58">
        <v>1500</v>
      </c>
      <c r="E19" s="58"/>
      <c r="F19" s="58"/>
      <c r="G19" s="59"/>
    </row>
    <row r="20" spans="2:7" hidden="1" x14ac:dyDescent="0.25">
      <c r="B20" s="57"/>
      <c r="C20" s="67" t="s">
        <v>86</v>
      </c>
      <c r="D20" s="58">
        <v>1000</v>
      </c>
      <c r="E20" s="58"/>
      <c r="F20" s="58"/>
      <c r="G20" s="59"/>
    </row>
    <row r="21" spans="2:7" hidden="1" x14ac:dyDescent="0.25">
      <c r="B21" s="57"/>
      <c r="C21" s="67" t="s">
        <v>83</v>
      </c>
      <c r="D21" s="58">
        <v>700</v>
      </c>
      <c r="E21" s="58"/>
      <c r="F21" s="58"/>
      <c r="G21" s="59"/>
    </row>
    <row r="22" spans="2:7" hidden="1" x14ac:dyDescent="0.25">
      <c r="B22" s="57"/>
      <c r="C22" s="67" t="s">
        <v>87</v>
      </c>
      <c r="D22" s="58">
        <v>400</v>
      </c>
      <c r="E22" s="58"/>
      <c r="F22" s="58"/>
      <c r="G22" s="59"/>
    </row>
    <row r="23" spans="2:7" hidden="1" x14ac:dyDescent="0.25">
      <c r="B23" s="57"/>
      <c r="C23" s="67" t="s">
        <v>84</v>
      </c>
      <c r="D23" s="58">
        <v>200</v>
      </c>
      <c r="E23" s="58"/>
      <c r="F23" s="58"/>
      <c r="G23" s="59"/>
    </row>
    <row r="24" spans="2:7" x14ac:dyDescent="0.25">
      <c r="B24" s="70" t="s">
        <v>90</v>
      </c>
      <c r="C24" s="58"/>
      <c r="D24" s="58"/>
      <c r="E24" s="58"/>
      <c r="F24" s="58"/>
      <c r="G24" s="59"/>
    </row>
    <row r="25" spans="2:7" x14ac:dyDescent="0.25">
      <c r="B25" s="57"/>
      <c r="C25" s="58"/>
      <c r="D25" s="58"/>
      <c r="E25" s="58"/>
      <c r="F25" s="58"/>
      <c r="G25" s="59"/>
    </row>
    <row r="26" spans="2:7" x14ac:dyDescent="0.25">
      <c r="B26" s="57"/>
      <c r="C26" s="58"/>
      <c r="D26" s="58"/>
      <c r="E26" s="58"/>
      <c r="F26" s="58"/>
      <c r="G26" s="59"/>
    </row>
    <row r="27" spans="2:7" x14ac:dyDescent="0.25">
      <c r="B27" s="57"/>
      <c r="C27" s="58"/>
      <c r="D27" s="58"/>
      <c r="E27" s="58"/>
      <c r="F27" s="58"/>
      <c r="G27" s="59"/>
    </row>
    <row r="28" spans="2:7" x14ac:dyDescent="0.25">
      <c r="B28" s="60" t="s">
        <v>89</v>
      </c>
      <c r="C28" s="56"/>
      <c r="D28" s="58"/>
      <c r="E28" s="58"/>
      <c r="F28" s="58"/>
      <c r="G28" s="59"/>
    </row>
    <row r="29" spans="2:7" ht="15.75" thickBot="1" x14ac:dyDescent="0.3">
      <c r="B29" s="57"/>
      <c r="C29" s="58"/>
      <c r="D29" s="58"/>
      <c r="E29" s="58"/>
      <c r="F29" s="58"/>
      <c r="G29" s="59"/>
    </row>
    <row r="30" spans="2:7" ht="15.75" thickBot="1" x14ac:dyDescent="0.3">
      <c r="B30" s="60" t="s">
        <v>82</v>
      </c>
      <c r="C30" s="69" t="str">
        <f>IF(C28="","",1500/(C28/100))</f>
        <v/>
      </c>
      <c r="D30" s="58"/>
      <c r="E30" s="58"/>
      <c r="F30" s="58"/>
      <c r="G30" s="59"/>
    </row>
    <row r="31" spans="2:7" x14ac:dyDescent="0.25">
      <c r="B31" s="57"/>
      <c r="C31" s="58"/>
      <c r="D31" s="58"/>
      <c r="E31" s="58"/>
      <c r="F31" s="58"/>
      <c r="G31" s="59"/>
    </row>
    <row r="32" spans="2:7" x14ac:dyDescent="0.25">
      <c r="B32" s="70" t="s">
        <v>91</v>
      </c>
      <c r="C32" s="58"/>
      <c r="D32" s="58"/>
      <c r="E32" s="58"/>
      <c r="F32" s="58"/>
      <c r="G32" s="59"/>
    </row>
    <row r="33" spans="2:7" x14ac:dyDescent="0.25">
      <c r="B33" s="57"/>
      <c r="C33" s="58"/>
      <c r="D33" s="58"/>
      <c r="E33" s="58"/>
      <c r="F33" s="58"/>
      <c r="G33" s="59"/>
    </row>
    <row r="34" spans="2:7" x14ac:dyDescent="0.25">
      <c r="B34" s="57"/>
      <c r="C34" s="58"/>
      <c r="D34" s="58"/>
      <c r="E34" s="58"/>
      <c r="F34" s="58"/>
      <c r="G34" s="59"/>
    </row>
    <row r="35" spans="2:7" x14ac:dyDescent="0.25">
      <c r="B35" s="57"/>
      <c r="C35" s="58"/>
      <c r="D35" s="58"/>
      <c r="E35" s="58"/>
      <c r="F35" s="58"/>
      <c r="G35" s="59"/>
    </row>
    <row r="36" spans="2:7" x14ac:dyDescent="0.25">
      <c r="B36" s="57"/>
      <c r="C36" s="58"/>
      <c r="D36" s="58"/>
      <c r="E36" s="58"/>
      <c r="F36" s="58"/>
      <c r="G36" s="59"/>
    </row>
    <row r="37" spans="2:7" x14ac:dyDescent="0.25">
      <c r="B37" s="57"/>
      <c r="C37" s="58"/>
      <c r="D37" s="58"/>
      <c r="E37" s="58"/>
      <c r="F37" s="58"/>
      <c r="G37" s="59"/>
    </row>
    <row r="38" spans="2:7" ht="18" x14ac:dyDescent="0.35">
      <c r="B38" s="65" t="s">
        <v>95</v>
      </c>
      <c r="C38" s="56"/>
      <c r="D38" s="58"/>
      <c r="E38" s="58"/>
      <c r="F38" s="58"/>
      <c r="G38" s="59"/>
    </row>
    <row r="39" spans="2:7" ht="18" x14ac:dyDescent="0.35">
      <c r="B39" s="65" t="s">
        <v>96</v>
      </c>
      <c r="C39" s="61" t="str">
        <f>IF(C38="","",100-C38)</f>
        <v/>
      </c>
      <c r="D39" s="58"/>
      <c r="E39" s="58"/>
      <c r="F39" s="58"/>
      <c r="G39" s="59"/>
    </row>
    <row r="40" spans="2:7" x14ac:dyDescent="0.25">
      <c r="B40" s="65" t="s">
        <v>88</v>
      </c>
      <c r="C40" s="68" t="s">
        <v>87</v>
      </c>
      <c r="E40" s="58"/>
      <c r="F40" s="58"/>
      <c r="G40" s="59"/>
    </row>
    <row r="41" spans="2:7" x14ac:dyDescent="0.25">
      <c r="B41" s="65" t="s">
        <v>94</v>
      </c>
      <c r="C41" s="61">
        <v>400</v>
      </c>
      <c r="D41" s="58"/>
      <c r="E41" s="58"/>
      <c r="F41" s="58"/>
      <c r="G41" s="59"/>
    </row>
    <row r="42" spans="2:7" ht="15.75" thickBot="1" x14ac:dyDescent="0.3">
      <c r="B42" s="57"/>
      <c r="C42" s="58"/>
      <c r="D42" s="58"/>
      <c r="E42" s="58"/>
      <c r="F42" s="58"/>
      <c r="G42" s="59"/>
    </row>
    <row r="43" spans="2:7" ht="15.75" thickBot="1" x14ac:dyDescent="0.3">
      <c r="B43" s="65" t="s">
        <v>82</v>
      </c>
      <c r="C43" s="69" t="str">
        <f>IF(C38="","",C41/((C39/100)))</f>
        <v/>
      </c>
      <c r="D43" s="58"/>
      <c r="E43" s="58"/>
      <c r="F43" s="58"/>
      <c r="G43" s="59"/>
    </row>
    <row r="44" spans="2:7" ht="15.75" thickBot="1" x14ac:dyDescent="0.3">
      <c r="B44" s="62"/>
      <c r="C44" s="63"/>
      <c r="D44" s="63"/>
      <c r="E44" s="63"/>
      <c r="F44" s="63"/>
      <c r="G44" s="64"/>
    </row>
  </sheetData>
  <mergeCells count="2">
    <mergeCell ref="B2:G2"/>
    <mergeCell ref="B16:G16"/>
  </mergeCells>
  <dataValidations count="1">
    <dataValidation type="list" allowBlank="1" showInputMessage="1" showErrorMessage="1" sqref="C40" xr:uid="{7BF77212-12E2-43AA-8DF1-56B4D5F443D4}">
      <formula1>$C$18:$C$23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L17"/>
  <sheetViews>
    <sheetView workbookViewId="0">
      <selection activeCell="A5" sqref="A5"/>
    </sheetView>
  </sheetViews>
  <sheetFormatPr defaultRowHeight="15" x14ac:dyDescent="0.25"/>
  <cols>
    <col min="1" max="1" width="19.140625" bestFit="1" customWidth="1"/>
    <col min="2" max="3" width="12.42578125" bestFit="1" customWidth="1"/>
    <col min="4" max="4" width="19.140625" bestFit="1" customWidth="1"/>
    <col min="5" max="5" width="12.42578125" bestFit="1" customWidth="1"/>
    <col min="7" max="7" width="19.140625" bestFit="1" customWidth="1"/>
    <col min="8" max="8" width="12.42578125" bestFit="1" customWidth="1"/>
  </cols>
  <sheetData>
    <row r="1" spans="1:12" x14ac:dyDescent="0.25">
      <c r="A1" t="s">
        <v>44</v>
      </c>
      <c r="B1" t="s">
        <v>45</v>
      </c>
      <c r="C1" t="s">
        <v>57</v>
      </c>
      <c r="D1" t="s">
        <v>44</v>
      </c>
      <c r="E1" t="s">
        <v>45</v>
      </c>
      <c r="F1" t="s">
        <v>57</v>
      </c>
      <c r="G1" t="s">
        <v>44</v>
      </c>
      <c r="H1" t="s">
        <v>45</v>
      </c>
      <c r="I1" t="s">
        <v>57</v>
      </c>
      <c r="J1" t="s">
        <v>44</v>
      </c>
      <c r="K1" t="s">
        <v>45</v>
      </c>
      <c r="L1" t="s">
        <v>57</v>
      </c>
    </row>
    <row r="2" spans="1:12" x14ac:dyDescent="0.25">
      <c r="A2" t="s">
        <v>49</v>
      </c>
      <c r="B2" s="16" t="s">
        <v>53</v>
      </c>
      <c r="C2" t="s">
        <v>46</v>
      </c>
      <c r="D2" t="s">
        <v>50</v>
      </c>
      <c r="E2" s="16">
        <v>40</v>
      </c>
      <c r="F2" t="s">
        <v>46</v>
      </c>
      <c r="G2" t="s">
        <v>51</v>
      </c>
      <c r="H2" s="16">
        <v>35</v>
      </c>
      <c r="I2" t="s">
        <v>46</v>
      </c>
      <c r="J2" t="s">
        <v>52</v>
      </c>
      <c r="K2" s="16">
        <v>10</v>
      </c>
      <c r="L2" t="s">
        <v>46</v>
      </c>
    </row>
    <row r="3" spans="1:12" x14ac:dyDescent="0.25">
      <c r="A3" t="s">
        <v>49</v>
      </c>
      <c r="B3" s="16" t="s">
        <v>54</v>
      </c>
      <c r="C3" t="s">
        <v>47</v>
      </c>
      <c r="D3" t="s">
        <v>50</v>
      </c>
      <c r="E3">
        <v>40</v>
      </c>
      <c r="F3" t="s">
        <v>47</v>
      </c>
      <c r="G3" t="s">
        <v>51</v>
      </c>
      <c r="H3">
        <v>40</v>
      </c>
      <c r="I3" t="s">
        <v>47</v>
      </c>
      <c r="J3" t="s">
        <v>52</v>
      </c>
      <c r="K3">
        <v>10</v>
      </c>
      <c r="L3" t="s">
        <v>47</v>
      </c>
    </row>
    <row r="4" spans="1:12" x14ac:dyDescent="0.25">
      <c r="A4" t="s">
        <v>49</v>
      </c>
      <c r="B4" s="16" t="s">
        <v>55</v>
      </c>
      <c r="C4" t="s">
        <v>48</v>
      </c>
      <c r="D4" t="s">
        <v>50</v>
      </c>
      <c r="E4">
        <v>45</v>
      </c>
      <c r="F4" t="s">
        <v>48</v>
      </c>
      <c r="G4" t="s">
        <v>51</v>
      </c>
      <c r="H4">
        <v>45</v>
      </c>
      <c r="I4" t="s">
        <v>48</v>
      </c>
      <c r="J4" t="s">
        <v>52</v>
      </c>
      <c r="K4">
        <v>10</v>
      </c>
      <c r="L4" t="s">
        <v>48</v>
      </c>
    </row>
    <row r="15" spans="1:12" x14ac:dyDescent="0.25">
      <c r="A15" t="s">
        <v>46</v>
      </c>
    </row>
    <row r="16" spans="1:12" x14ac:dyDescent="0.25">
      <c r="A16" t="s">
        <v>47</v>
      </c>
    </row>
    <row r="17" spans="1:1" x14ac:dyDescent="0.25">
      <c r="A17" t="s">
        <v>48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Cold Feed </vt:lpstr>
      <vt:lpstr>Fine AGG GSB </vt:lpstr>
      <vt:lpstr>Split Calculator</vt:lpstr>
      <vt:lpstr>Specs</vt:lpstr>
      <vt:lpstr>'Cold Feed '!Print_Area</vt:lpstr>
      <vt:lpstr>'Fine AGG GSB 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Miley</dc:creator>
  <cp:lastModifiedBy>Jason Henscheid</cp:lastModifiedBy>
  <cp:lastPrinted>2025-08-25T16:09:45Z</cp:lastPrinted>
  <dcterms:created xsi:type="dcterms:W3CDTF">2020-03-05T12:10:58Z</dcterms:created>
  <dcterms:modified xsi:type="dcterms:W3CDTF">2025-08-25T17:34:54Z</dcterms:modified>
</cp:coreProperties>
</file>