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35" yWindow="405" windowWidth="9585" windowHeight="13980" tabRatio="599"/>
  </bookViews>
  <sheets>
    <sheet name="CITIES" sheetId="1" r:id="rId1"/>
    <sheet name="COUNTIES" sheetId="2" r:id="rId2"/>
    <sheet name="HIDISTS" sheetId="3" r:id="rId3"/>
    <sheet name="TOTALS" sheetId="4" r:id="rId4"/>
  </sheets>
  <definedNames>
    <definedName name="_xlnm.Print_Area" localSheetId="0">CITIES!$CG$1:$CK$82</definedName>
    <definedName name="_xlnm.Print_Area" localSheetId="1">COUNTIES!$CG$1:$CK$82</definedName>
    <definedName name="_xlnm.Print_Area" localSheetId="2">HIDISTS!$CG$1:$CK$81</definedName>
    <definedName name="_xlnm.Print_Area" localSheetId="3">TOTALS!$BT$1:$BY$81</definedName>
  </definedNames>
  <calcPr calcId="145621"/>
</workbook>
</file>

<file path=xl/calcChain.xml><?xml version="1.0" encoding="utf-8"?>
<calcChain xmlns="http://schemas.openxmlformats.org/spreadsheetml/2006/main">
  <c r="H112" i="1" l="1"/>
  <c r="H41" i="1"/>
  <c r="CB30" i="2"/>
  <c r="CB43" i="2"/>
  <c r="BD30" i="3"/>
  <c r="BT190" i="1"/>
  <c r="BD31" i="1"/>
  <c r="N38" i="3"/>
  <c r="BD22" i="3"/>
  <c r="AJ18" i="2"/>
  <c r="AJ19" i="2"/>
  <c r="AJ20" i="2"/>
  <c r="AJ21" i="2"/>
  <c r="AJ22" i="2"/>
  <c r="AJ23" i="2"/>
  <c r="AJ24" i="2"/>
  <c r="AJ25" i="2"/>
  <c r="AJ26" i="2"/>
  <c r="BD126" i="1"/>
  <c r="BD127" i="1"/>
  <c r="BD114" i="1"/>
  <c r="BD115" i="1"/>
  <c r="BD48" i="1"/>
  <c r="AX26" i="1"/>
  <c r="BD14" i="2"/>
  <c r="BD16" i="2"/>
  <c r="AP16" i="2"/>
  <c r="N120" i="1"/>
  <c r="AX36" i="1"/>
  <c r="BZ204" i="1"/>
  <c r="BY10" i="4"/>
  <c r="BT19" i="2"/>
  <c r="BT20" i="2"/>
  <c r="BD18" i="2"/>
  <c r="BD19" i="2"/>
  <c r="BD20" i="2"/>
  <c r="AX17" i="2"/>
  <c r="AX18" i="2"/>
  <c r="AX19" i="2"/>
  <c r="AP19" i="2"/>
  <c r="AB19" i="2"/>
  <c r="AB20" i="2"/>
  <c r="U19" i="2"/>
  <c r="N18" i="2"/>
  <c r="N19" i="2"/>
  <c r="N20" i="2"/>
  <c r="AX30" i="3"/>
  <c r="BD110" i="1"/>
  <c r="BD57" i="1"/>
  <c r="N10" i="2"/>
  <c r="U10" i="2"/>
  <c r="AB10" i="2"/>
  <c r="AJ10" i="2"/>
  <c r="AP10" i="2"/>
  <c r="AX10" i="2"/>
  <c r="BD10" i="2"/>
  <c r="BT10" i="2"/>
  <c r="BD14" i="1"/>
  <c r="BD52" i="1"/>
  <c r="AP194" i="1"/>
  <c r="BZ75" i="3"/>
  <c r="BY12" i="4"/>
  <c r="BZ44" i="2"/>
  <c r="BY11" i="4"/>
  <c r="BD62" i="1"/>
  <c r="BD11" i="3"/>
  <c r="BD88" i="1"/>
  <c r="N182" i="1"/>
  <c r="N47" i="3"/>
  <c r="AX11" i="2"/>
  <c r="AP37" i="1"/>
  <c r="N24" i="3"/>
  <c r="BT117" i="1"/>
  <c r="N197" i="1"/>
  <c r="AX156" i="1"/>
  <c r="AX157" i="1"/>
  <c r="AX158" i="1"/>
  <c r="AX159" i="1"/>
  <c r="AP18" i="2"/>
  <c r="AX100" i="1"/>
  <c r="AX101" i="1"/>
  <c r="BD65" i="1"/>
  <c r="AJ62" i="3"/>
  <c r="AJ63" i="3"/>
  <c r="AJ64" i="3"/>
  <c r="AJ65" i="3"/>
  <c r="AJ66" i="3"/>
  <c r="AJ67" i="3"/>
  <c r="N11" i="2"/>
  <c r="N12" i="2"/>
  <c r="N13" i="2"/>
  <c r="N14" i="2"/>
  <c r="N15" i="2"/>
  <c r="N16" i="2"/>
  <c r="N17" i="2"/>
  <c r="AX47" i="3"/>
  <c r="N65" i="3"/>
  <c r="U65" i="3"/>
  <c r="AX65" i="3"/>
  <c r="BD65" i="3"/>
  <c r="BT65" i="3"/>
  <c r="AP65" i="3"/>
  <c r="AB65" i="3"/>
  <c r="N35" i="3"/>
  <c r="U35" i="3"/>
  <c r="AB35" i="3"/>
  <c r="AP35" i="3"/>
  <c r="AX35" i="3"/>
  <c r="BD35" i="3"/>
  <c r="BT35" i="3"/>
  <c r="AJ35" i="3"/>
  <c r="N52" i="3"/>
  <c r="U52" i="3"/>
  <c r="AP52" i="3"/>
  <c r="AX52" i="3"/>
  <c r="BD52" i="3"/>
  <c r="BT52" i="3"/>
  <c r="AJ52" i="3"/>
  <c r="AB52" i="3"/>
  <c r="N71" i="3"/>
  <c r="U71" i="3"/>
  <c r="AB71" i="3"/>
  <c r="AJ71" i="3"/>
  <c r="AP71" i="3"/>
  <c r="AX71" i="3"/>
  <c r="BD71" i="3"/>
  <c r="BT71" i="3"/>
  <c r="N32" i="3"/>
  <c r="U32" i="3"/>
  <c r="AP32" i="3"/>
  <c r="AX32" i="3"/>
  <c r="BD32" i="3"/>
  <c r="BT32" i="3"/>
  <c r="AJ32" i="3"/>
  <c r="AB32" i="3"/>
  <c r="N51" i="3"/>
  <c r="U51" i="3"/>
  <c r="AP51" i="3"/>
  <c r="AX51" i="3"/>
  <c r="BD51" i="3"/>
  <c r="BT51" i="3"/>
  <c r="AJ51" i="3"/>
  <c r="AB51" i="3"/>
  <c r="U47" i="3"/>
  <c r="AB47" i="3"/>
  <c r="AP47" i="3"/>
  <c r="BD47" i="3"/>
  <c r="BT47" i="3"/>
  <c r="AJ47" i="3"/>
  <c r="N45" i="3"/>
  <c r="U45" i="3"/>
  <c r="AX45" i="3"/>
  <c r="BD45" i="3"/>
  <c r="BT45" i="3"/>
  <c r="AJ45" i="3"/>
  <c r="AP45" i="3"/>
  <c r="AB45" i="3"/>
  <c r="N10" i="3"/>
  <c r="U10" i="3"/>
  <c r="AB10" i="3"/>
  <c r="AJ10" i="3"/>
  <c r="AP10" i="3"/>
  <c r="AX10" i="3"/>
  <c r="BD10" i="3"/>
  <c r="BT10" i="3"/>
  <c r="N11" i="3"/>
  <c r="U11" i="3"/>
  <c r="AB11" i="3"/>
  <c r="AJ11" i="3"/>
  <c r="AP11" i="3"/>
  <c r="AX11" i="3"/>
  <c r="BT11" i="3"/>
  <c r="N12" i="3"/>
  <c r="U12" i="3"/>
  <c r="AB12" i="3"/>
  <c r="AJ12" i="3"/>
  <c r="AP12" i="3"/>
  <c r="AX12" i="3"/>
  <c r="BD12" i="3"/>
  <c r="BT12" i="3"/>
  <c r="N13" i="3"/>
  <c r="U13" i="3"/>
  <c r="AB13" i="3"/>
  <c r="AJ13" i="3"/>
  <c r="AP13" i="3"/>
  <c r="AX13" i="3"/>
  <c r="BD13" i="3"/>
  <c r="BT13" i="3"/>
  <c r="N14" i="3"/>
  <c r="U14" i="3"/>
  <c r="AB14" i="3"/>
  <c r="AJ14" i="3"/>
  <c r="AP14" i="3"/>
  <c r="AX14" i="3"/>
  <c r="BD14" i="3"/>
  <c r="BT14" i="3"/>
  <c r="N15" i="3"/>
  <c r="U15" i="3"/>
  <c r="AB15" i="3"/>
  <c r="AJ15" i="3"/>
  <c r="AP15" i="3"/>
  <c r="AX15" i="3"/>
  <c r="BD15" i="3"/>
  <c r="BT15" i="3"/>
  <c r="N16" i="3"/>
  <c r="U16" i="3"/>
  <c r="AB16" i="3"/>
  <c r="AJ16" i="3"/>
  <c r="AP16" i="3"/>
  <c r="AX16" i="3"/>
  <c r="BD16" i="3"/>
  <c r="BT16" i="3"/>
  <c r="N17" i="3"/>
  <c r="U17" i="3"/>
  <c r="AB17" i="3"/>
  <c r="AJ17" i="3"/>
  <c r="AP17" i="3"/>
  <c r="AX17" i="3"/>
  <c r="BD17" i="3"/>
  <c r="BT17" i="3"/>
  <c r="N18" i="3"/>
  <c r="U18" i="3"/>
  <c r="AB18" i="3"/>
  <c r="AJ18" i="3"/>
  <c r="AP18" i="3"/>
  <c r="AX18" i="3"/>
  <c r="BD18" i="3"/>
  <c r="BT18" i="3"/>
  <c r="N19" i="3"/>
  <c r="U19" i="3"/>
  <c r="AB19" i="3"/>
  <c r="AJ19" i="3"/>
  <c r="AP19" i="3"/>
  <c r="AX19" i="3"/>
  <c r="BD19" i="3"/>
  <c r="BT19" i="3"/>
  <c r="N20" i="3"/>
  <c r="U20" i="3"/>
  <c r="AB20" i="3"/>
  <c r="AJ20" i="3"/>
  <c r="AP20" i="3"/>
  <c r="AX20" i="3"/>
  <c r="BD20" i="3"/>
  <c r="BT20" i="3"/>
  <c r="N21" i="3"/>
  <c r="U21" i="3"/>
  <c r="AB21" i="3"/>
  <c r="AJ21" i="3"/>
  <c r="AP21" i="3"/>
  <c r="AX21" i="3"/>
  <c r="BD21" i="3"/>
  <c r="BT21" i="3"/>
  <c r="N22" i="3"/>
  <c r="U22" i="3"/>
  <c r="AB22" i="3"/>
  <c r="AJ22" i="3"/>
  <c r="AP22" i="3"/>
  <c r="AX22" i="3"/>
  <c r="BT22" i="3"/>
  <c r="N23" i="3"/>
  <c r="U23" i="3"/>
  <c r="AB23" i="3"/>
  <c r="AJ23" i="3"/>
  <c r="AP23" i="3"/>
  <c r="AX23" i="3"/>
  <c r="BD23" i="3"/>
  <c r="BT23" i="3"/>
  <c r="U24" i="3"/>
  <c r="AB24" i="3"/>
  <c r="AJ24" i="3"/>
  <c r="AP24" i="3"/>
  <c r="AX24" i="3"/>
  <c r="BD24" i="3"/>
  <c r="BT24" i="3"/>
  <c r="N25" i="3"/>
  <c r="U25" i="3"/>
  <c r="AB25" i="3"/>
  <c r="AJ25" i="3"/>
  <c r="AP25" i="3"/>
  <c r="AX25" i="3"/>
  <c r="BD25" i="3"/>
  <c r="BT25" i="3"/>
  <c r="N26" i="3"/>
  <c r="U26" i="3"/>
  <c r="AB26" i="3"/>
  <c r="AJ26" i="3"/>
  <c r="AP26" i="3"/>
  <c r="AX26" i="3"/>
  <c r="BD26" i="3"/>
  <c r="BT26" i="3"/>
  <c r="N27" i="3"/>
  <c r="U27" i="3"/>
  <c r="AB27" i="3"/>
  <c r="AJ27" i="3"/>
  <c r="AP27" i="3"/>
  <c r="AX27" i="3"/>
  <c r="BD27" i="3"/>
  <c r="BT27" i="3"/>
  <c r="N28" i="3"/>
  <c r="U28" i="3"/>
  <c r="AB28" i="3"/>
  <c r="AJ28" i="3"/>
  <c r="AP28" i="3"/>
  <c r="AX28" i="3"/>
  <c r="BD28" i="3"/>
  <c r="BT28" i="3"/>
  <c r="N29" i="3"/>
  <c r="U29" i="3"/>
  <c r="AB29" i="3"/>
  <c r="AJ29" i="3"/>
  <c r="AP29" i="3"/>
  <c r="AX29" i="3"/>
  <c r="BD29" i="3"/>
  <c r="BT29" i="3"/>
  <c r="N30" i="3"/>
  <c r="U30" i="3"/>
  <c r="AB30" i="3"/>
  <c r="AD30" i="3"/>
  <c r="AJ30" i="3"/>
  <c r="AP30" i="3"/>
  <c r="BT30" i="3"/>
  <c r="N31" i="3"/>
  <c r="U31" i="3"/>
  <c r="AB31" i="3"/>
  <c r="AJ31" i="3"/>
  <c r="AP31" i="3"/>
  <c r="AX31" i="3"/>
  <c r="BD31" i="3"/>
  <c r="BT31" i="3"/>
  <c r="N33" i="3"/>
  <c r="U33" i="3"/>
  <c r="AB33" i="3"/>
  <c r="AJ33" i="3"/>
  <c r="AP33" i="3"/>
  <c r="AX33" i="3"/>
  <c r="BD33" i="3"/>
  <c r="BT33" i="3"/>
  <c r="N34" i="3"/>
  <c r="U34" i="3"/>
  <c r="AB34" i="3"/>
  <c r="AJ34" i="3"/>
  <c r="AP34" i="3"/>
  <c r="AX34" i="3"/>
  <c r="BD34" i="3"/>
  <c r="BT34" i="3"/>
  <c r="N36" i="3"/>
  <c r="U36" i="3"/>
  <c r="AB36" i="3"/>
  <c r="AJ36" i="3"/>
  <c r="AP36" i="3"/>
  <c r="AX36" i="3"/>
  <c r="BD36" i="3"/>
  <c r="BV36" i="3"/>
  <c r="BT36" i="3"/>
  <c r="N37" i="3"/>
  <c r="U37" i="3"/>
  <c r="AB37" i="3"/>
  <c r="AJ37" i="3"/>
  <c r="AP37" i="3"/>
  <c r="AX37" i="3"/>
  <c r="BD37" i="3"/>
  <c r="BT37" i="3"/>
  <c r="U38" i="3"/>
  <c r="AB38" i="3"/>
  <c r="AJ38" i="3"/>
  <c r="AP38" i="3"/>
  <c r="AX38" i="3"/>
  <c r="BD38" i="3"/>
  <c r="BT38" i="3"/>
  <c r="N39" i="3"/>
  <c r="U39" i="3"/>
  <c r="AB39" i="3"/>
  <c r="AJ39" i="3"/>
  <c r="AP39" i="3"/>
  <c r="AX39" i="3"/>
  <c r="BD39" i="3"/>
  <c r="BT39" i="3"/>
  <c r="N40" i="3"/>
  <c r="U40" i="3"/>
  <c r="AB40" i="3"/>
  <c r="AJ40" i="3"/>
  <c r="AP40" i="3"/>
  <c r="AX40" i="3"/>
  <c r="BD40" i="3"/>
  <c r="BT40" i="3"/>
  <c r="N41" i="3"/>
  <c r="U41" i="3"/>
  <c r="AB41" i="3"/>
  <c r="AJ41" i="3"/>
  <c r="AP41" i="3"/>
  <c r="AX41" i="3"/>
  <c r="BD41" i="3"/>
  <c r="BT41" i="3"/>
  <c r="BV41" i="3"/>
  <c r="BX41" i="3"/>
  <c r="A41" i="3"/>
  <c r="N42" i="3"/>
  <c r="U42" i="3"/>
  <c r="AB42" i="3"/>
  <c r="AJ42" i="3"/>
  <c r="AP42" i="3"/>
  <c r="AX42" i="3"/>
  <c r="BD42" i="3"/>
  <c r="BT42" i="3"/>
  <c r="N43" i="3"/>
  <c r="U43" i="3"/>
  <c r="AB43" i="3"/>
  <c r="AJ43" i="3"/>
  <c r="AP43" i="3"/>
  <c r="AX43" i="3"/>
  <c r="BD43" i="3"/>
  <c r="BT43" i="3"/>
  <c r="N44" i="3"/>
  <c r="U44" i="3"/>
  <c r="AB44" i="3"/>
  <c r="AJ44" i="3"/>
  <c r="AP44" i="3"/>
  <c r="AX44" i="3"/>
  <c r="BD44" i="3"/>
  <c r="BT44" i="3"/>
  <c r="N46" i="3"/>
  <c r="U46" i="3"/>
  <c r="AB46" i="3"/>
  <c r="AJ46" i="3"/>
  <c r="AP46" i="3"/>
  <c r="AX46" i="3"/>
  <c r="BD46" i="3"/>
  <c r="BT46" i="3"/>
  <c r="N48" i="3"/>
  <c r="U48" i="3"/>
  <c r="AB48" i="3"/>
  <c r="AJ48" i="3"/>
  <c r="AP48" i="3"/>
  <c r="AX48" i="3"/>
  <c r="BD48" i="3"/>
  <c r="BT48" i="3"/>
  <c r="N49" i="3"/>
  <c r="U49" i="3"/>
  <c r="AB49" i="3"/>
  <c r="AJ49" i="3"/>
  <c r="AP49" i="3"/>
  <c r="AX49" i="3"/>
  <c r="BD49" i="3"/>
  <c r="BT49" i="3"/>
  <c r="N50" i="3"/>
  <c r="U50" i="3"/>
  <c r="AB50" i="3"/>
  <c r="AJ50" i="3"/>
  <c r="AP50" i="3"/>
  <c r="AX50" i="3"/>
  <c r="BD50" i="3"/>
  <c r="BT50" i="3"/>
  <c r="N53" i="3"/>
  <c r="U53" i="3"/>
  <c r="AB53" i="3"/>
  <c r="AJ53" i="3"/>
  <c r="AP53" i="3"/>
  <c r="AX53" i="3"/>
  <c r="BD53" i="3"/>
  <c r="BT53" i="3"/>
  <c r="BT75" i="3"/>
  <c r="BS12" i="4"/>
  <c r="N54" i="3"/>
  <c r="U54" i="3"/>
  <c r="AB54" i="3"/>
  <c r="AJ54" i="3"/>
  <c r="AP54" i="3"/>
  <c r="AX54" i="3"/>
  <c r="BD54" i="3"/>
  <c r="BT54" i="3"/>
  <c r="N55" i="3"/>
  <c r="U55" i="3"/>
  <c r="AB55" i="3"/>
  <c r="AJ55" i="3"/>
  <c r="AP55" i="3"/>
  <c r="AX55" i="3"/>
  <c r="BD55" i="3"/>
  <c r="BT55" i="3"/>
  <c r="N56" i="3"/>
  <c r="U56" i="3"/>
  <c r="AB56" i="3"/>
  <c r="AJ56" i="3"/>
  <c r="AP56" i="3"/>
  <c r="AX56" i="3"/>
  <c r="BD56" i="3"/>
  <c r="BT56" i="3"/>
  <c r="N57" i="3"/>
  <c r="U57" i="3"/>
  <c r="AB57" i="3"/>
  <c r="AJ57" i="3"/>
  <c r="AP57" i="3"/>
  <c r="AX57" i="3"/>
  <c r="BD57" i="3"/>
  <c r="BT57" i="3"/>
  <c r="N58" i="3"/>
  <c r="U58" i="3"/>
  <c r="AB58" i="3"/>
  <c r="AJ58" i="3"/>
  <c r="AP58" i="3"/>
  <c r="AX58" i="3"/>
  <c r="BD58" i="3"/>
  <c r="BT58" i="3"/>
  <c r="N59" i="3"/>
  <c r="U59" i="3"/>
  <c r="AB59" i="3"/>
  <c r="AJ59" i="3"/>
  <c r="AP59" i="3"/>
  <c r="AX59" i="3"/>
  <c r="BD59" i="3"/>
  <c r="BT59" i="3"/>
  <c r="BV59" i="3"/>
  <c r="N60" i="3"/>
  <c r="U60" i="3"/>
  <c r="AB60" i="3"/>
  <c r="AJ60" i="3"/>
  <c r="AP60" i="3"/>
  <c r="AX60" i="3"/>
  <c r="BD60" i="3"/>
  <c r="BT60" i="3"/>
  <c r="N61" i="3"/>
  <c r="U61" i="3"/>
  <c r="AB61" i="3"/>
  <c r="AJ61" i="3"/>
  <c r="AP61" i="3"/>
  <c r="AX61" i="3"/>
  <c r="BD61" i="3"/>
  <c r="BT61" i="3"/>
  <c r="N62" i="3"/>
  <c r="U62" i="3"/>
  <c r="AB62" i="3"/>
  <c r="AP62" i="3"/>
  <c r="AX62" i="3"/>
  <c r="BD62" i="3"/>
  <c r="BT62" i="3"/>
  <c r="N63" i="3"/>
  <c r="U63" i="3"/>
  <c r="AB63" i="3"/>
  <c r="AP63" i="3"/>
  <c r="AX63" i="3"/>
  <c r="BD63" i="3"/>
  <c r="BT63" i="3"/>
  <c r="N64" i="3"/>
  <c r="U64" i="3"/>
  <c r="AB64" i="3"/>
  <c r="AP64" i="3"/>
  <c r="AX64" i="3"/>
  <c r="BD64" i="3"/>
  <c r="BT64" i="3"/>
  <c r="N66" i="3"/>
  <c r="U66" i="3"/>
  <c r="AB66" i="3"/>
  <c r="AP66" i="3"/>
  <c r="AX66" i="3"/>
  <c r="BD66" i="3"/>
  <c r="BT66" i="3"/>
  <c r="N67" i="3"/>
  <c r="U67" i="3"/>
  <c r="AB67" i="3"/>
  <c r="AP67" i="3"/>
  <c r="AX67" i="3"/>
  <c r="BD67" i="3"/>
  <c r="BT67" i="3"/>
  <c r="N68" i="3"/>
  <c r="U68" i="3"/>
  <c r="AB68" i="3"/>
  <c r="BX68" i="3"/>
  <c r="AJ68" i="3"/>
  <c r="AP68" i="3"/>
  <c r="AX68" i="3"/>
  <c r="BD68" i="3"/>
  <c r="BT68" i="3"/>
  <c r="BV68" i="3"/>
  <c r="N69" i="3"/>
  <c r="U69" i="3"/>
  <c r="AB69" i="3"/>
  <c r="AJ69" i="3"/>
  <c r="AP69" i="3"/>
  <c r="AX69" i="3"/>
  <c r="BD69" i="3"/>
  <c r="BT69" i="3"/>
  <c r="N70" i="3"/>
  <c r="U70" i="3"/>
  <c r="AB70" i="3"/>
  <c r="AJ70" i="3"/>
  <c r="AP70" i="3"/>
  <c r="AX70" i="3"/>
  <c r="BD70" i="3"/>
  <c r="BT70" i="3"/>
  <c r="N72" i="3"/>
  <c r="U72" i="3"/>
  <c r="AB72" i="3"/>
  <c r="AJ72" i="3"/>
  <c r="AP72" i="3"/>
  <c r="AX72" i="3"/>
  <c r="BD72" i="3"/>
  <c r="BT72" i="3"/>
  <c r="N73" i="3"/>
  <c r="U73" i="3"/>
  <c r="AB73" i="3"/>
  <c r="AJ73" i="3"/>
  <c r="AP73" i="3"/>
  <c r="AX73" i="3"/>
  <c r="BD73" i="3"/>
  <c r="BT73" i="3"/>
  <c r="N22" i="2"/>
  <c r="U22" i="2"/>
  <c r="AB22" i="2"/>
  <c r="AP22" i="2"/>
  <c r="AX22" i="2"/>
  <c r="BD22" i="2"/>
  <c r="BT22" i="2"/>
  <c r="N26" i="2"/>
  <c r="U26" i="2"/>
  <c r="AB26" i="2"/>
  <c r="AP26" i="2"/>
  <c r="AX26" i="2"/>
  <c r="BD26" i="2"/>
  <c r="BT26" i="2"/>
  <c r="U11" i="2"/>
  <c r="AJ11" i="2"/>
  <c r="AP11" i="2"/>
  <c r="BD11" i="2"/>
  <c r="BT11" i="2"/>
  <c r="AB11" i="2"/>
  <c r="U12" i="2"/>
  <c r="AJ12" i="2"/>
  <c r="AP12" i="2"/>
  <c r="AX12" i="2"/>
  <c r="BD12" i="2"/>
  <c r="BT12" i="2"/>
  <c r="AB12" i="2"/>
  <c r="U13" i="2"/>
  <c r="AJ13" i="2"/>
  <c r="AP13" i="2"/>
  <c r="AX13" i="2"/>
  <c r="BD13" i="2"/>
  <c r="BT13" i="2"/>
  <c r="AB13" i="2"/>
  <c r="U14" i="2"/>
  <c r="AJ14" i="2"/>
  <c r="AP14" i="2"/>
  <c r="AX14" i="2"/>
  <c r="BT14" i="2"/>
  <c r="AB14" i="2"/>
  <c r="U15" i="2"/>
  <c r="AJ15" i="2"/>
  <c r="AP15" i="2"/>
  <c r="AX15" i="2"/>
  <c r="BD15" i="2"/>
  <c r="BT15" i="2"/>
  <c r="AB15" i="2"/>
  <c r="U16" i="2"/>
  <c r="AJ16" i="2"/>
  <c r="AX16" i="2"/>
  <c r="BT16" i="2"/>
  <c r="AB16" i="2"/>
  <c r="U17" i="2"/>
  <c r="AJ17" i="2"/>
  <c r="AP17" i="2"/>
  <c r="BD17" i="2"/>
  <c r="BT17" i="2"/>
  <c r="AB17" i="2"/>
  <c r="U18" i="2"/>
  <c r="BT18" i="2"/>
  <c r="AB18" i="2"/>
  <c r="U20" i="2"/>
  <c r="AP20" i="2"/>
  <c r="AX20" i="2"/>
  <c r="N21" i="2"/>
  <c r="U21" i="2"/>
  <c r="AP21" i="2"/>
  <c r="AX21" i="2"/>
  <c r="BD21" i="2"/>
  <c r="BT21" i="2"/>
  <c r="AB21" i="2"/>
  <c r="N23" i="2"/>
  <c r="U23" i="2"/>
  <c r="AP23" i="2"/>
  <c r="AX23" i="2"/>
  <c r="BD23" i="2"/>
  <c r="BT23" i="2"/>
  <c r="AB23" i="2"/>
  <c r="N24" i="2"/>
  <c r="U24" i="2"/>
  <c r="AP24" i="2"/>
  <c r="AX24" i="2"/>
  <c r="BD24" i="2"/>
  <c r="BT24" i="2"/>
  <c r="AB24" i="2"/>
  <c r="N25" i="2"/>
  <c r="U25" i="2"/>
  <c r="AP25" i="2"/>
  <c r="AX25" i="2"/>
  <c r="BD25" i="2"/>
  <c r="BT25" i="2"/>
  <c r="AB25" i="2"/>
  <c r="N27" i="2"/>
  <c r="U27" i="2"/>
  <c r="AJ27" i="2"/>
  <c r="AP27" i="2"/>
  <c r="AX27" i="2"/>
  <c r="BD27" i="2"/>
  <c r="BT27" i="2"/>
  <c r="AB27" i="2"/>
  <c r="N28" i="2"/>
  <c r="U28" i="2"/>
  <c r="AJ28" i="2"/>
  <c r="AP28" i="2"/>
  <c r="AX28" i="2"/>
  <c r="BD28" i="2"/>
  <c r="BT28" i="2"/>
  <c r="AB28" i="2"/>
  <c r="N29" i="2"/>
  <c r="U29" i="2"/>
  <c r="AJ29" i="2"/>
  <c r="AP29" i="2"/>
  <c r="AX29" i="2"/>
  <c r="BD29" i="2"/>
  <c r="BT29" i="2"/>
  <c r="AB29" i="2"/>
  <c r="N30" i="2"/>
  <c r="U30" i="2"/>
  <c r="AJ30" i="2"/>
  <c r="AP30" i="2"/>
  <c r="AX30" i="2"/>
  <c r="BD30" i="2"/>
  <c r="BT30" i="2"/>
  <c r="AB30" i="2"/>
  <c r="N31" i="2"/>
  <c r="U31" i="2"/>
  <c r="AJ31" i="2"/>
  <c r="AP31" i="2"/>
  <c r="AX31" i="2"/>
  <c r="BD31" i="2"/>
  <c r="BT31" i="2"/>
  <c r="AB31" i="2"/>
  <c r="N32" i="2"/>
  <c r="U32" i="2"/>
  <c r="AJ32" i="2"/>
  <c r="AP32" i="2"/>
  <c r="AX32" i="2"/>
  <c r="BD32" i="2"/>
  <c r="BT32" i="2"/>
  <c r="AB32" i="2"/>
  <c r="N33" i="2"/>
  <c r="U33" i="2"/>
  <c r="AJ33" i="2"/>
  <c r="AP33" i="2"/>
  <c r="AX33" i="2"/>
  <c r="BD33" i="2"/>
  <c r="BT33" i="2"/>
  <c r="AB33" i="2"/>
  <c r="N34" i="2"/>
  <c r="U34" i="2"/>
  <c r="AJ34" i="2"/>
  <c r="AP34" i="2"/>
  <c r="AX34" i="2"/>
  <c r="BD34" i="2"/>
  <c r="BT34" i="2"/>
  <c r="AB34" i="2"/>
  <c r="N35" i="2"/>
  <c r="U35" i="2"/>
  <c r="AJ35" i="2"/>
  <c r="AP35" i="2"/>
  <c r="AX35" i="2"/>
  <c r="BD35" i="2"/>
  <c r="BT35" i="2"/>
  <c r="AB35" i="2"/>
  <c r="N36" i="2"/>
  <c r="U36" i="2"/>
  <c r="AJ36" i="2"/>
  <c r="AP36" i="2"/>
  <c r="AX36" i="2"/>
  <c r="BD36" i="2"/>
  <c r="BT36" i="2"/>
  <c r="AB36" i="2"/>
  <c r="N37" i="2"/>
  <c r="U37" i="2"/>
  <c r="AJ37" i="2"/>
  <c r="AP37" i="2"/>
  <c r="AX37" i="2"/>
  <c r="BD37" i="2"/>
  <c r="BT37" i="2"/>
  <c r="AB37" i="2"/>
  <c r="N38" i="2"/>
  <c r="U38" i="2"/>
  <c r="AJ38" i="2"/>
  <c r="AP38" i="2"/>
  <c r="AX38" i="2"/>
  <c r="BD38" i="2"/>
  <c r="BT38" i="2"/>
  <c r="AB38" i="2"/>
  <c r="N39" i="2"/>
  <c r="U39" i="2"/>
  <c r="AJ39" i="2"/>
  <c r="AP39" i="2"/>
  <c r="AX39" i="2"/>
  <c r="BD39" i="2"/>
  <c r="BT39" i="2"/>
  <c r="AB39" i="2"/>
  <c r="N40" i="2"/>
  <c r="U40" i="2"/>
  <c r="AJ40" i="2"/>
  <c r="AP40" i="2"/>
  <c r="AX40" i="2"/>
  <c r="BD40" i="2"/>
  <c r="BV40" i="2"/>
  <c r="BX40" i="2"/>
  <c r="BT40" i="2"/>
  <c r="AB40" i="2"/>
  <c r="N41" i="2"/>
  <c r="U41" i="2"/>
  <c r="AJ41" i="2"/>
  <c r="AP41" i="2"/>
  <c r="AX41" i="2"/>
  <c r="BD41" i="2"/>
  <c r="BT41" i="2"/>
  <c r="AB41" i="2"/>
  <c r="N42" i="2"/>
  <c r="U42" i="2"/>
  <c r="AJ42" i="2"/>
  <c r="AP42" i="2"/>
  <c r="AX42" i="2"/>
  <c r="BD42" i="2"/>
  <c r="BT42" i="2"/>
  <c r="AB42" i="2"/>
  <c r="U113" i="1"/>
  <c r="AJ113" i="1"/>
  <c r="AP113" i="1"/>
  <c r="AX113" i="1"/>
  <c r="BD113" i="1"/>
  <c r="BT113" i="1"/>
  <c r="N113" i="1"/>
  <c r="AB113" i="1"/>
  <c r="U137" i="1"/>
  <c r="N137" i="1"/>
  <c r="BT137" i="1"/>
  <c r="AJ137" i="1"/>
  <c r="AP137" i="1"/>
  <c r="AX137" i="1"/>
  <c r="BD137" i="1"/>
  <c r="AB137" i="1"/>
  <c r="N119" i="1"/>
  <c r="U119" i="1"/>
  <c r="AP119" i="1"/>
  <c r="AX119" i="1"/>
  <c r="BD119" i="1"/>
  <c r="BT119" i="1"/>
  <c r="AJ119" i="1"/>
  <c r="AB119" i="1"/>
  <c r="N165" i="1"/>
  <c r="U165" i="1"/>
  <c r="AX165" i="1"/>
  <c r="BT165" i="1"/>
  <c r="AJ165" i="1"/>
  <c r="AP165" i="1"/>
  <c r="BD165" i="1"/>
  <c r="AB165" i="1"/>
  <c r="N201" i="1"/>
  <c r="U201" i="1"/>
  <c r="AD201" i="1"/>
  <c r="AX201" i="1"/>
  <c r="BD201" i="1"/>
  <c r="BT201" i="1"/>
  <c r="AJ201" i="1"/>
  <c r="AP201" i="1"/>
  <c r="AB201" i="1"/>
  <c r="N116" i="1"/>
  <c r="U116" i="1"/>
  <c r="AB116" i="1"/>
  <c r="AJ116" i="1"/>
  <c r="AP116" i="1"/>
  <c r="AX116" i="1"/>
  <c r="BD116" i="1"/>
  <c r="BT116" i="1"/>
  <c r="U139" i="1"/>
  <c r="AX139" i="1"/>
  <c r="BD139" i="1"/>
  <c r="BT139" i="1"/>
  <c r="AJ139" i="1"/>
  <c r="AP139" i="1"/>
  <c r="N139" i="1"/>
  <c r="AB139" i="1"/>
  <c r="N161" i="1"/>
  <c r="U161" i="1"/>
  <c r="AB161" i="1"/>
  <c r="AJ161" i="1"/>
  <c r="AP161" i="1"/>
  <c r="AX161" i="1"/>
  <c r="BD161" i="1"/>
  <c r="BT161" i="1"/>
  <c r="BV161" i="1"/>
  <c r="N69" i="1"/>
  <c r="U69" i="1"/>
  <c r="AP69" i="1"/>
  <c r="AX69" i="1"/>
  <c r="BD69" i="1"/>
  <c r="BT69" i="1"/>
  <c r="AJ69" i="1"/>
  <c r="AB69" i="1"/>
  <c r="N122" i="1"/>
  <c r="U122" i="1"/>
  <c r="AX122" i="1"/>
  <c r="BD122" i="1"/>
  <c r="BT122" i="1"/>
  <c r="AJ122" i="1"/>
  <c r="AP122" i="1"/>
  <c r="AB122" i="1"/>
  <c r="U188" i="1"/>
  <c r="AX188" i="1"/>
  <c r="BD188" i="1"/>
  <c r="BT188" i="1"/>
  <c r="AJ188" i="1"/>
  <c r="AP188" i="1"/>
  <c r="N188" i="1"/>
  <c r="AB188" i="1"/>
  <c r="U30" i="1"/>
  <c r="AX30" i="1"/>
  <c r="BT30" i="1"/>
  <c r="AJ30" i="1"/>
  <c r="AP30" i="1"/>
  <c r="BD30" i="1"/>
  <c r="N30" i="1"/>
  <c r="AB30" i="1"/>
  <c r="N106" i="1"/>
  <c r="U106" i="1"/>
  <c r="AJ106" i="1"/>
  <c r="AP106" i="1"/>
  <c r="BT106" i="1"/>
  <c r="AX106" i="1"/>
  <c r="BD106" i="1"/>
  <c r="AB106" i="1"/>
  <c r="N130" i="1"/>
  <c r="U130" i="1"/>
  <c r="AX130" i="1"/>
  <c r="BD130" i="1"/>
  <c r="BT130" i="1"/>
  <c r="AJ130" i="1"/>
  <c r="AP130" i="1"/>
  <c r="AB130" i="1"/>
  <c r="N78" i="1"/>
  <c r="U78" i="1"/>
  <c r="AB78" i="1"/>
  <c r="AJ78" i="1"/>
  <c r="AX78" i="1"/>
  <c r="BD78" i="1"/>
  <c r="BT78" i="1"/>
  <c r="AP78" i="1"/>
  <c r="N108" i="1"/>
  <c r="U108" i="1"/>
  <c r="AP108" i="1"/>
  <c r="AX108" i="1"/>
  <c r="BD108" i="1"/>
  <c r="BV108" i="1"/>
  <c r="BX108" i="1"/>
  <c r="CB108" i="1"/>
  <c r="BT108" i="1"/>
  <c r="AJ108" i="1"/>
  <c r="AB108" i="1"/>
  <c r="N134" i="1"/>
  <c r="U134" i="1"/>
  <c r="AX134" i="1"/>
  <c r="BD134" i="1"/>
  <c r="BT134" i="1"/>
  <c r="AJ134" i="1"/>
  <c r="AP134" i="1"/>
  <c r="AB134" i="1"/>
  <c r="N31" i="1"/>
  <c r="U31" i="1"/>
  <c r="AJ31" i="1"/>
  <c r="AP31" i="1"/>
  <c r="AX31" i="1"/>
  <c r="BT31" i="1"/>
  <c r="AB31" i="1"/>
  <c r="N123" i="1"/>
  <c r="U123" i="1"/>
  <c r="AX123" i="1"/>
  <c r="BD123" i="1"/>
  <c r="BT123" i="1"/>
  <c r="AJ123" i="1"/>
  <c r="AP123" i="1"/>
  <c r="AB123" i="1"/>
  <c r="U175" i="1"/>
  <c r="BT175" i="1"/>
  <c r="AJ175" i="1"/>
  <c r="AP175" i="1"/>
  <c r="AX175" i="1"/>
  <c r="BD175" i="1"/>
  <c r="N175" i="1"/>
  <c r="AB175" i="1"/>
  <c r="U197" i="1"/>
  <c r="AD197" i="1"/>
  <c r="AX197" i="1"/>
  <c r="BD197" i="1"/>
  <c r="BT197" i="1"/>
  <c r="AJ197" i="1"/>
  <c r="AP197" i="1"/>
  <c r="AB197" i="1"/>
  <c r="U39" i="1"/>
  <c r="AX39" i="1"/>
  <c r="AJ39" i="1"/>
  <c r="AP39" i="1"/>
  <c r="BD39" i="1"/>
  <c r="BT39" i="1"/>
  <c r="N39" i="1"/>
  <c r="AB39" i="1"/>
  <c r="N142" i="1"/>
  <c r="U142" i="1"/>
  <c r="AX142" i="1"/>
  <c r="BT142" i="1"/>
  <c r="AJ142" i="1"/>
  <c r="AP142" i="1"/>
  <c r="BD142" i="1"/>
  <c r="AB142" i="1"/>
  <c r="N14" i="1"/>
  <c r="U14" i="1"/>
  <c r="AJ14" i="1"/>
  <c r="AX14" i="1"/>
  <c r="BT14" i="1"/>
  <c r="AP14" i="1"/>
  <c r="AB14" i="1"/>
  <c r="N189" i="1"/>
  <c r="U189" i="1"/>
  <c r="AP189" i="1"/>
  <c r="AX189" i="1"/>
  <c r="BD189" i="1"/>
  <c r="BT189" i="1"/>
  <c r="AJ189" i="1"/>
  <c r="AB189" i="1"/>
  <c r="N117" i="1"/>
  <c r="U117" i="1"/>
  <c r="AX117" i="1"/>
  <c r="BD117" i="1"/>
  <c r="AJ117" i="1"/>
  <c r="AP117" i="1"/>
  <c r="AB117" i="1"/>
  <c r="N40" i="1"/>
  <c r="U40" i="1"/>
  <c r="AP40" i="1"/>
  <c r="AX40" i="1"/>
  <c r="BD40" i="1"/>
  <c r="BT40" i="1"/>
  <c r="AJ40" i="1"/>
  <c r="AB40" i="1"/>
  <c r="N92" i="1"/>
  <c r="U92" i="1"/>
  <c r="AX92" i="1"/>
  <c r="BV92" i="1"/>
  <c r="BD92" i="1"/>
  <c r="BT92" i="1"/>
  <c r="AJ92" i="1"/>
  <c r="AP92" i="1"/>
  <c r="AB92" i="1"/>
  <c r="N10" i="1"/>
  <c r="U10" i="1"/>
  <c r="AB10" i="1"/>
  <c r="AJ10" i="1"/>
  <c r="AP10" i="1"/>
  <c r="AX10" i="1"/>
  <c r="BD10" i="1"/>
  <c r="BT10" i="1"/>
  <c r="N11" i="1"/>
  <c r="U11" i="1"/>
  <c r="AB11" i="1"/>
  <c r="AJ11" i="1"/>
  <c r="AP11" i="1"/>
  <c r="AX11" i="1"/>
  <c r="BD11" i="1"/>
  <c r="BT11" i="1"/>
  <c r="N12" i="1"/>
  <c r="U12" i="1"/>
  <c r="AB12" i="1"/>
  <c r="AJ12" i="1"/>
  <c r="AP12" i="1"/>
  <c r="AX12" i="1"/>
  <c r="BD12" i="1"/>
  <c r="BV12" i="1"/>
  <c r="BT12" i="1"/>
  <c r="N13" i="1"/>
  <c r="U13" i="1"/>
  <c r="AB13" i="1"/>
  <c r="AJ13" i="1"/>
  <c r="AP13" i="1"/>
  <c r="AX13" i="1"/>
  <c r="BD13" i="1"/>
  <c r="BT13" i="1"/>
  <c r="N15" i="1"/>
  <c r="U15" i="1"/>
  <c r="AB15" i="1"/>
  <c r="AJ15" i="1"/>
  <c r="AP15" i="1"/>
  <c r="AX15" i="1"/>
  <c r="BD15" i="1"/>
  <c r="BT15" i="1"/>
  <c r="N16" i="1"/>
  <c r="U16" i="1"/>
  <c r="AB16" i="1"/>
  <c r="AJ16" i="1"/>
  <c r="AP16" i="1"/>
  <c r="AX16" i="1"/>
  <c r="BD16" i="1"/>
  <c r="BT16" i="1"/>
  <c r="N17" i="1"/>
  <c r="U17" i="1"/>
  <c r="AB17" i="1"/>
  <c r="AJ17" i="1"/>
  <c r="AP17" i="1"/>
  <c r="AX17" i="1"/>
  <c r="BD17" i="1"/>
  <c r="BT17" i="1"/>
  <c r="N18" i="1"/>
  <c r="U18" i="1"/>
  <c r="AB18" i="1"/>
  <c r="AJ18" i="1"/>
  <c r="AP18" i="1"/>
  <c r="AX18" i="1"/>
  <c r="BD18" i="1"/>
  <c r="BT18" i="1"/>
  <c r="N19" i="1"/>
  <c r="U19" i="1"/>
  <c r="AB19" i="1"/>
  <c r="AJ19" i="1"/>
  <c r="AP19" i="1"/>
  <c r="AX19" i="1"/>
  <c r="BD19" i="1"/>
  <c r="BT19" i="1"/>
  <c r="N20" i="1"/>
  <c r="U20" i="1"/>
  <c r="AB20" i="1"/>
  <c r="AJ20" i="1"/>
  <c r="AP20" i="1"/>
  <c r="AX20" i="1"/>
  <c r="BD20" i="1"/>
  <c r="BT20" i="1"/>
  <c r="N21" i="1"/>
  <c r="U21" i="1"/>
  <c r="AB21" i="1"/>
  <c r="AJ21" i="1"/>
  <c r="AP21" i="1"/>
  <c r="AX21" i="1"/>
  <c r="BT21" i="1"/>
  <c r="N22" i="1"/>
  <c r="U22" i="1"/>
  <c r="AB22" i="1"/>
  <c r="AJ22" i="1"/>
  <c r="AP22" i="1"/>
  <c r="AX22" i="1"/>
  <c r="BD22" i="1"/>
  <c r="BT22" i="1"/>
  <c r="N23" i="1"/>
  <c r="U23" i="1"/>
  <c r="AB23" i="1"/>
  <c r="AJ23" i="1"/>
  <c r="AP23" i="1"/>
  <c r="AX23" i="1"/>
  <c r="BD23" i="1"/>
  <c r="BT23" i="1"/>
  <c r="N24" i="1"/>
  <c r="U24" i="1"/>
  <c r="AB24" i="1"/>
  <c r="AJ24" i="1"/>
  <c r="AP24" i="1"/>
  <c r="AX24" i="1"/>
  <c r="BD24" i="1"/>
  <c r="BT24" i="1"/>
  <c r="N25" i="1"/>
  <c r="U25" i="1"/>
  <c r="AB25" i="1"/>
  <c r="AJ25" i="1"/>
  <c r="AP25" i="1"/>
  <c r="AX25" i="1"/>
  <c r="BD25" i="1"/>
  <c r="BT25" i="1"/>
  <c r="N26" i="1"/>
  <c r="U26" i="1"/>
  <c r="AB26" i="1"/>
  <c r="AJ26" i="1"/>
  <c r="AP26" i="1"/>
  <c r="BD26" i="1"/>
  <c r="BT26" i="1"/>
  <c r="N27" i="1"/>
  <c r="U27" i="1"/>
  <c r="AB27" i="1"/>
  <c r="AJ27" i="1"/>
  <c r="AP27" i="1"/>
  <c r="AX27" i="1"/>
  <c r="BD27" i="1"/>
  <c r="BD204" i="1"/>
  <c r="BC10" i="4"/>
  <c r="BC14" i="4"/>
  <c r="BT27" i="1"/>
  <c r="N28" i="1"/>
  <c r="U28" i="1"/>
  <c r="AB28" i="1"/>
  <c r="AJ28" i="1"/>
  <c r="AP28" i="1"/>
  <c r="AX28" i="1"/>
  <c r="BD28" i="1"/>
  <c r="BT28" i="1"/>
  <c r="N29" i="1"/>
  <c r="U29" i="1"/>
  <c r="AB29" i="1"/>
  <c r="AJ29" i="1"/>
  <c r="AP29" i="1"/>
  <c r="AX29" i="1"/>
  <c r="BD29" i="1"/>
  <c r="BT29" i="1"/>
  <c r="N32" i="1"/>
  <c r="U32" i="1"/>
  <c r="AB32" i="1"/>
  <c r="AJ32" i="1"/>
  <c r="AP32" i="1"/>
  <c r="AX32" i="1"/>
  <c r="BD32" i="1"/>
  <c r="BT32" i="1"/>
  <c r="N33" i="1"/>
  <c r="U33" i="1"/>
  <c r="AD33" i="1"/>
  <c r="AB33" i="1"/>
  <c r="AJ33" i="1"/>
  <c r="AP33" i="1"/>
  <c r="AX33" i="1"/>
  <c r="BD33" i="1"/>
  <c r="BT33" i="1"/>
  <c r="N34" i="1"/>
  <c r="U34" i="1"/>
  <c r="AB34" i="1"/>
  <c r="AJ34" i="1"/>
  <c r="AP34" i="1"/>
  <c r="AX34" i="1"/>
  <c r="BD34" i="1"/>
  <c r="BT34" i="1"/>
  <c r="N35" i="1"/>
  <c r="U35" i="1"/>
  <c r="AB35" i="1"/>
  <c r="AJ35" i="1"/>
  <c r="AP35" i="1"/>
  <c r="AX35" i="1"/>
  <c r="BD35" i="1"/>
  <c r="BT35" i="1"/>
  <c r="N36" i="1"/>
  <c r="U36" i="1"/>
  <c r="AB36" i="1"/>
  <c r="AJ36" i="1"/>
  <c r="AP36" i="1"/>
  <c r="BD36" i="1"/>
  <c r="BT36" i="1"/>
  <c r="N37" i="1"/>
  <c r="U37" i="1"/>
  <c r="AB37" i="1"/>
  <c r="AJ37" i="1"/>
  <c r="AX37" i="1"/>
  <c r="BD37" i="1"/>
  <c r="BT37" i="1"/>
  <c r="N38" i="1"/>
  <c r="U38" i="1"/>
  <c r="AB38" i="1"/>
  <c r="AJ38" i="1"/>
  <c r="AP38" i="1"/>
  <c r="AX38" i="1"/>
  <c r="BD38" i="1"/>
  <c r="BT38" i="1"/>
  <c r="U41" i="1"/>
  <c r="AB41" i="1"/>
  <c r="AJ41" i="1"/>
  <c r="AP41" i="1"/>
  <c r="AX41" i="1"/>
  <c r="BD41" i="1"/>
  <c r="BT41" i="1"/>
  <c r="N42" i="1"/>
  <c r="U42" i="1"/>
  <c r="AB42" i="1"/>
  <c r="AJ42" i="1"/>
  <c r="AP42" i="1"/>
  <c r="AX42" i="1"/>
  <c r="BD42" i="1"/>
  <c r="BT42" i="1"/>
  <c r="N43" i="1"/>
  <c r="U43" i="1"/>
  <c r="AB43" i="1"/>
  <c r="AJ43" i="1"/>
  <c r="AP43" i="1"/>
  <c r="AX43" i="1"/>
  <c r="BD43" i="1"/>
  <c r="BT43" i="1"/>
  <c r="N44" i="1"/>
  <c r="U44" i="1"/>
  <c r="AB44" i="1"/>
  <c r="AJ44" i="1"/>
  <c r="AP44" i="1"/>
  <c r="AX44" i="1"/>
  <c r="BD44" i="1"/>
  <c r="BT44" i="1"/>
  <c r="N45" i="1"/>
  <c r="U45" i="1"/>
  <c r="AB45" i="1"/>
  <c r="AJ45" i="1"/>
  <c r="AP45" i="1"/>
  <c r="AX45" i="1"/>
  <c r="BD45" i="1"/>
  <c r="BT45" i="1"/>
  <c r="N46" i="1"/>
  <c r="U46" i="1"/>
  <c r="AB46" i="1"/>
  <c r="AJ46" i="1"/>
  <c r="AP46" i="1"/>
  <c r="AX46" i="1"/>
  <c r="BD46" i="1"/>
  <c r="BT46" i="1"/>
  <c r="N47" i="1"/>
  <c r="U47" i="1"/>
  <c r="AB47" i="1"/>
  <c r="AJ47" i="1"/>
  <c r="AP47" i="1"/>
  <c r="AX47" i="1"/>
  <c r="BD47" i="1"/>
  <c r="BT47" i="1"/>
  <c r="N48" i="1"/>
  <c r="U48" i="1"/>
  <c r="AB48" i="1"/>
  <c r="AJ48" i="1"/>
  <c r="AP48" i="1"/>
  <c r="AX48" i="1"/>
  <c r="BT48" i="1"/>
  <c r="N49" i="1"/>
  <c r="U49" i="1"/>
  <c r="AB49" i="1"/>
  <c r="AJ49" i="1"/>
  <c r="AP49" i="1"/>
  <c r="AX49" i="1"/>
  <c r="BD49" i="1"/>
  <c r="BT49" i="1"/>
  <c r="N50" i="1"/>
  <c r="U50" i="1"/>
  <c r="AB50" i="1"/>
  <c r="AJ50" i="1"/>
  <c r="AP50" i="1"/>
  <c r="AX50" i="1"/>
  <c r="BD50" i="1"/>
  <c r="BT50" i="1"/>
  <c r="N51" i="1"/>
  <c r="U51" i="1"/>
  <c r="AB51" i="1"/>
  <c r="AJ51" i="1"/>
  <c r="AP51" i="1"/>
  <c r="AX51" i="1"/>
  <c r="BD51" i="1"/>
  <c r="BT51" i="1"/>
  <c r="N52" i="1"/>
  <c r="U52" i="1"/>
  <c r="AB52" i="1"/>
  <c r="AJ52" i="1"/>
  <c r="AP52" i="1"/>
  <c r="AX52" i="1"/>
  <c r="BT52" i="1"/>
  <c r="N53" i="1"/>
  <c r="U53" i="1"/>
  <c r="AB53" i="1"/>
  <c r="AJ53" i="1"/>
  <c r="AP53" i="1"/>
  <c r="AX53" i="1"/>
  <c r="BD53" i="1"/>
  <c r="BT53" i="1"/>
  <c r="N54" i="1"/>
  <c r="U54" i="1"/>
  <c r="AB54" i="1"/>
  <c r="AJ54" i="1"/>
  <c r="AP54" i="1"/>
  <c r="AX54" i="1"/>
  <c r="BD54" i="1"/>
  <c r="BT54" i="1"/>
  <c r="BV54" i="1"/>
  <c r="BX54" i="1"/>
  <c r="A54" i="1"/>
  <c r="N55" i="1"/>
  <c r="U55" i="1"/>
  <c r="AB55" i="1"/>
  <c r="AJ55" i="1"/>
  <c r="AP55" i="1"/>
  <c r="AX55" i="1"/>
  <c r="BD55" i="1"/>
  <c r="BT55" i="1"/>
  <c r="N56" i="1"/>
  <c r="U56" i="1"/>
  <c r="AB56" i="1"/>
  <c r="AJ56" i="1"/>
  <c r="AP56" i="1"/>
  <c r="AX56" i="1"/>
  <c r="BD56" i="1"/>
  <c r="BT56" i="1"/>
  <c r="N57" i="1"/>
  <c r="U57" i="1"/>
  <c r="AB57" i="1"/>
  <c r="AJ57" i="1"/>
  <c r="AP57" i="1"/>
  <c r="AX57" i="1"/>
  <c r="BT57" i="1"/>
  <c r="N58" i="1"/>
  <c r="U58" i="1"/>
  <c r="AB58" i="1"/>
  <c r="AJ58" i="1"/>
  <c r="AP58" i="1"/>
  <c r="AX58" i="1"/>
  <c r="BD58" i="1"/>
  <c r="BT58" i="1"/>
  <c r="N59" i="1"/>
  <c r="U59" i="1"/>
  <c r="AB59" i="1"/>
  <c r="AJ59" i="1"/>
  <c r="AP59" i="1"/>
  <c r="AX59" i="1"/>
  <c r="BD59" i="1"/>
  <c r="BT59" i="1"/>
  <c r="N60" i="1"/>
  <c r="U60" i="1"/>
  <c r="AB60" i="1"/>
  <c r="AJ60" i="1"/>
  <c r="AP60" i="1"/>
  <c r="AX60" i="1"/>
  <c r="BD60" i="1"/>
  <c r="BT60" i="1"/>
  <c r="N61" i="1"/>
  <c r="U61" i="1"/>
  <c r="AB61" i="1"/>
  <c r="AJ61" i="1"/>
  <c r="AP61" i="1"/>
  <c r="AX61" i="1"/>
  <c r="BD61" i="1"/>
  <c r="BT61" i="1"/>
  <c r="N62" i="1"/>
  <c r="U62" i="1"/>
  <c r="AD62" i="1"/>
  <c r="AB62" i="1"/>
  <c r="AJ62" i="1"/>
  <c r="AP62" i="1"/>
  <c r="AX62" i="1"/>
  <c r="BT62" i="1"/>
  <c r="N63" i="1"/>
  <c r="U63" i="1"/>
  <c r="AB63" i="1"/>
  <c r="AJ63" i="1"/>
  <c r="AP63" i="1"/>
  <c r="AX63" i="1"/>
  <c r="BD63" i="1"/>
  <c r="BT63" i="1"/>
  <c r="N64" i="1"/>
  <c r="U64" i="1"/>
  <c r="AB64" i="1"/>
  <c r="AJ64" i="1"/>
  <c r="AP64" i="1"/>
  <c r="AX64" i="1"/>
  <c r="BD64" i="1"/>
  <c r="BT64" i="1"/>
  <c r="BV64" i="1"/>
  <c r="N65" i="1"/>
  <c r="U65" i="1"/>
  <c r="AB65" i="1"/>
  <c r="AJ65" i="1"/>
  <c r="AP65" i="1"/>
  <c r="AX65" i="1"/>
  <c r="BT65" i="1"/>
  <c r="N66" i="1"/>
  <c r="U66" i="1"/>
  <c r="AB66" i="1"/>
  <c r="AJ66" i="1"/>
  <c r="AP66" i="1"/>
  <c r="AX66" i="1"/>
  <c r="BD66" i="1"/>
  <c r="BT66" i="1"/>
  <c r="N67" i="1"/>
  <c r="U67" i="1"/>
  <c r="AB67" i="1"/>
  <c r="AJ67" i="1"/>
  <c r="AP67" i="1"/>
  <c r="AX67" i="1"/>
  <c r="BD67" i="1"/>
  <c r="BT67" i="1"/>
  <c r="N68" i="1"/>
  <c r="U68" i="1"/>
  <c r="AB68" i="1"/>
  <c r="AJ68" i="1"/>
  <c r="AP68" i="1"/>
  <c r="AX68" i="1"/>
  <c r="BD68" i="1"/>
  <c r="BT68" i="1"/>
  <c r="N70" i="1"/>
  <c r="U70" i="1"/>
  <c r="AB70" i="1"/>
  <c r="AJ70" i="1"/>
  <c r="AP70" i="1"/>
  <c r="AX70" i="1"/>
  <c r="BD70" i="1"/>
  <c r="BT70" i="1"/>
  <c r="N71" i="1"/>
  <c r="U71" i="1"/>
  <c r="AB71" i="1"/>
  <c r="AJ71" i="1"/>
  <c r="AP71" i="1"/>
  <c r="AX71" i="1"/>
  <c r="BD71" i="1"/>
  <c r="BT71" i="1"/>
  <c r="N72" i="1"/>
  <c r="U72" i="1"/>
  <c r="AB72" i="1"/>
  <c r="AJ72" i="1"/>
  <c r="AP72" i="1"/>
  <c r="AX72" i="1"/>
  <c r="BD72" i="1"/>
  <c r="BT72" i="1"/>
  <c r="N73" i="1"/>
  <c r="U73" i="1"/>
  <c r="AB73" i="1"/>
  <c r="AJ73" i="1"/>
  <c r="AP73" i="1"/>
  <c r="AX73" i="1"/>
  <c r="BD73" i="1"/>
  <c r="BT73" i="1"/>
  <c r="N74" i="1"/>
  <c r="U74" i="1"/>
  <c r="AB74" i="1"/>
  <c r="AJ74" i="1"/>
  <c r="AP74" i="1"/>
  <c r="AX74" i="1"/>
  <c r="BD74" i="1"/>
  <c r="BT74" i="1"/>
  <c r="N75" i="1"/>
  <c r="U75" i="1"/>
  <c r="AB75" i="1"/>
  <c r="AJ75" i="1"/>
  <c r="AP75" i="1"/>
  <c r="AX75" i="1"/>
  <c r="BD75" i="1"/>
  <c r="BT75" i="1"/>
  <c r="N76" i="1"/>
  <c r="U76" i="1"/>
  <c r="AB76" i="1"/>
  <c r="AJ76" i="1"/>
  <c r="AP76" i="1"/>
  <c r="AX76" i="1"/>
  <c r="BD76" i="1"/>
  <c r="BT76" i="1"/>
  <c r="N77" i="1"/>
  <c r="U77" i="1"/>
  <c r="AB77" i="1"/>
  <c r="AJ77" i="1"/>
  <c r="AP77" i="1"/>
  <c r="AX77" i="1"/>
  <c r="BD77" i="1"/>
  <c r="BT77" i="1"/>
  <c r="N79" i="1"/>
  <c r="U79" i="1"/>
  <c r="AB79" i="1"/>
  <c r="AJ79" i="1"/>
  <c r="AP79" i="1"/>
  <c r="AX79" i="1"/>
  <c r="BD79" i="1"/>
  <c r="BT79" i="1"/>
  <c r="N80" i="1"/>
  <c r="U80" i="1"/>
  <c r="AB80" i="1"/>
  <c r="AJ80" i="1"/>
  <c r="AP80" i="1"/>
  <c r="AX80" i="1"/>
  <c r="BD80" i="1"/>
  <c r="BT80" i="1"/>
  <c r="N81" i="1"/>
  <c r="U81" i="1"/>
  <c r="AB81" i="1"/>
  <c r="AJ81" i="1"/>
  <c r="AP81" i="1"/>
  <c r="AX81" i="1"/>
  <c r="BD81" i="1"/>
  <c r="BT81" i="1"/>
  <c r="N82" i="1"/>
  <c r="U82" i="1"/>
  <c r="AB82" i="1"/>
  <c r="AJ82" i="1"/>
  <c r="AP82" i="1"/>
  <c r="AX82" i="1"/>
  <c r="BD82" i="1"/>
  <c r="BT82" i="1"/>
  <c r="N83" i="1"/>
  <c r="U83" i="1"/>
  <c r="AB83" i="1"/>
  <c r="AJ83" i="1"/>
  <c r="AP83" i="1"/>
  <c r="AX83" i="1"/>
  <c r="BD83" i="1"/>
  <c r="BT83" i="1"/>
  <c r="N84" i="1"/>
  <c r="U84" i="1"/>
  <c r="AB84" i="1"/>
  <c r="AJ84" i="1"/>
  <c r="AP84" i="1"/>
  <c r="AX84" i="1"/>
  <c r="BD84" i="1"/>
  <c r="BT84" i="1"/>
  <c r="N85" i="1"/>
  <c r="U85" i="1"/>
  <c r="AB85" i="1"/>
  <c r="AJ85" i="1"/>
  <c r="AP85" i="1"/>
  <c r="AX85" i="1"/>
  <c r="BD85" i="1"/>
  <c r="BT85" i="1"/>
  <c r="N86" i="1"/>
  <c r="U86" i="1"/>
  <c r="AB86" i="1"/>
  <c r="AJ86" i="1"/>
  <c r="AP86" i="1"/>
  <c r="AX86" i="1"/>
  <c r="BD86" i="1"/>
  <c r="BT86" i="1"/>
  <c r="N87" i="1"/>
  <c r="U87" i="1"/>
  <c r="AB87" i="1"/>
  <c r="AJ87" i="1"/>
  <c r="AP87" i="1"/>
  <c r="AX87" i="1"/>
  <c r="BD87" i="1"/>
  <c r="BT87" i="1"/>
  <c r="N88" i="1"/>
  <c r="U88" i="1"/>
  <c r="AB88" i="1"/>
  <c r="AJ88" i="1"/>
  <c r="AP88" i="1"/>
  <c r="AX88" i="1"/>
  <c r="BT88" i="1"/>
  <c r="N89" i="1"/>
  <c r="U89" i="1"/>
  <c r="AB89" i="1"/>
  <c r="AJ89" i="1"/>
  <c r="AP89" i="1"/>
  <c r="AX89" i="1"/>
  <c r="BV89" i="1"/>
  <c r="BX89" i="1"/>
  <c r="A89" i="1"/>
  <c r="BD89" i="1"/>
  <c r="BT89" i="1"/>
  <c r="N90" i="1"/>
  <c r="U90" i="1"/>
  <c r="AB90" i="1"/>
  <c r="AJ90" i="1"/>
  <c r="AP90" i="1"/>
  <c r="AX90" i="1"/>
  <c r="BD90" i="1"/>
  <c r="BT90" i="1"/>
  <c r="N91" i="1"/>
  <c r="U91" i="1"/>
  <c r="AB91" i="1"/>
  <c r="AJ91" i="1"/>
  <c r="AP91" i="1"/>
  <c r="AX91" i="1"/>
  <c r="BV91" i="1"/>
  <c r="BX91" i="1"/>
  <c r="BD91" i="1"/>
  <c r="BT91" i="1"/>
  <c r="N93" i="1"/>
  <c r="U93" i="1"/>
  <c r="AB93" i="1"/>
  <c r="AJ93" i="1"/>
  <c r="AP93" i="1"/>
  <c r="AX93" i="1"/>
  <c r="BD93" i="1"/>
  <c r="BT93" i="1"/>
  <c r="N94" i="1"/>
  <c r="U94" i="1"/>
  <c r="AB94" i="1"/>
  <c r="AJ94" i="1"/>
  <c r="AP94" i="1"/>
  <c r="AX94" i="1"/>
  <c r="BD94" i="1"/>
  <c r="BT94" i="1"/>
  <c r="N95" i="1"/>
  <c r="U95" i="1"/>
  <c r="AB95" i="1"/>
  <c r="AJ95" i="1"/>
  <c r="AP95" i="1"/>
  <c r="AX95" i="1"/>
  <c r="BD95" i="1"/>
  <c r="BT95" i="1"/>
  <c r="N96" i="1"/>
  <c r="U96" i="1"/>
  <c r="AB96" i="1"/>
  <c r="AJ96" i="1"/>
  <c r="AP96" i="1"/>
  <c r="AX96" i="1"/>
  <c r="BD96" i="1"/>
  <c r="BT96" i="1"/>
  <c r="N97" i="1"/>
  <c r="U97" i="1"/>
  <c r="AB97" i="1"/>
  <c r="AJ97" i="1"/>
  <c r="AP97" i="1"/>
  <c r="AX97" i="1"/>
  <c r="BD97" i="1"/>
  <c r="BT97" i="1"/>
  <c r="N98" i="1"/>
  <c r="U98" i="1"/>
  <c r="AB98" i="1"/>
  <c r="AJ98" i="1"/>
  <c r="AP98" i="1"/>
  <c r="AX98" i="1"/>
  <c r="BD98" i="1"/>
  <c r="BT98" i="1"/>
  <c r="N99" i="1"/>
  <c r="U99" i="1"/>
  <c r="AB99" i="1"/>
  <c r="AJ99" i="1"/>
  <c r="AP99" i="1"/>
  <c r="AX99" i="1"/>
  <c r="BD99" i="1"/>
  <c r="BT99" i="1"/>
  <c r="N100" i="1"/>
  <c r="U100" i="1"/>
  <c r="AB100" i="1"/>
  <c r="AJ100" i="1"/>
  <c r="AP100" i="1"/>
  <c r="BD100" i="1"/>
  <c r="BT100" i="1"/>
  <c r="N101" i="1"/>
  <c r="U101" i="1"/>
  <c r="AB101" i="1"/>
  <c r="AJ101" i="1"/>
  <c r="AP101" i="1"/>
  <c r="BD101" i="1"/>
  <c r="BT101" i="1"/>
  <c r="N102" i="1"/>
  <c r="U102" i="1"/>
  <c r="AB102" i="1"/>
  <c r="AJ102" i="1"/>
  <c r="AP102" i="1"/>
  <c r="AX102" i="1"/>
  <c r="BD102" i="1"/>
  <c r="BT102" i="1"/>
  <c r="N103" i="1"/>
  <c r="U103" i="1"/>
  <c r="AB103" i="1"/>
  <c r="AJ103" i="1"/>
  <c r="AP103" i="1"/>
  <c r="AX103" i="1"/>
  <c r="BD103" i="1"/>
  <c r="BT103" i="1"/>
  <c r="N104" i="1"/>
  <c r="U104" i="1"/>
  <c r="AB104" i="1"/>
  <c r="AJ104" i="1"/>
  <c r="AP104" i="1"/>
  <c r="AX104" i="1"/>
  <c r="BD104" i="1"/>
  <c r="BT104" i="1"/>
  <c r="N105" i="1"/>
  <c r="U105" i="1"/>
  <c r="AB105" i="1"/>
  <c r="AJ105" i="1"/>
  <c r="AP105" i="1"/>
  <c r="AX105" i="1"/>
  <c r="BD105" i="1"/>
  <c r="BT105" i="1"/>
  <c r="N107" i="1"/>
  <c r="U107" i="1"/>
  <c r="AB107" i="1"/>
  <c r="AJ107" i="1"/>
  <c r="AP107" i="1"/>
  <c r="AX107" i="1"/>
  <c r="BD107" i="1"/>
  <c r="BT107" i="1"/>
  <c r="N109" i="1"/>
  <c r="U109" i="1"/>
  <c r="AB109" i="1"/>
  <c r="AJ109" i="1"/>
  <c r="AP109" i="1"/>
  <c r="AX109" i="1"/>
  <c r="BD109" i="1"/>
  <c r="BT109" i="1"/>
  <c r="N110" i="1"/>
  <c r="U110" i="1"/>
  <c r="AB110" i="1"/>
  <c r="AJ110" i="1"/>
  <c r="AP110" i="1"/>
  <c r="AX110" i="1"/>
  <c r="BT110" i="1"/>
  <c r="N111" i="1"/>
  <c r="U111" i="1"/>
  <c r="AB111" i="1"/>
  <c r="AJ111" i="1"/>
  <c r="AP111" i="1"/>
  <c r="AX111" i="1"/>
  <c r="BD111" i="1"/>
  <c r="BT111" i="1"/>
  <c r="N112" i="1"/>
  <c r="U112" i="1"/>
  <c r="AB112" i="1"/>
  <c r="AJ112" i="1"/>
  <c r="AP112" i="1"/>
  <c r="AX112" i="1"/>
  <c r="BD112" i="1"/>
  <c r="BT112" i="1"/>
  <c r="N114" i="1"/>
  <c r="U114" i="1"/>
  <c r="AB114" i="1"/>
  <c r="AJ114" i="1"/>
  <c r="AP114" i="1"/>
  <c r="AX114" i="1"/>
  <c r="BT114" i="1"/>
  <c r="N115" i="1"/>
  <c r="U115" i="1"/>
  <c r="AB115" i="1"/>
  <c r="AJ115" i="1"/>
  <c r="AP115" i="1"/>
  <c r="AX115" i="1"/>
  <c r="BT115" i="1"/>
  <c r="N118" i="1"/>
  <c r="U118" i="1"/>
  <c r="AB118" i="1"/>
  <c r="AJ118" i="1"/>
  <c r="AP118" i="1"/>
  <c r="AX118" i="1"/>
  <c r="BD118" i="1"/>
  <c r="BT118" i="1"/>
  <c r="U120" i="1"/>
  <c r="AB120" i="1"/>
  <c r="AJ120" i="1"/>
  <c r="AP120" i="1"/>
  <c r="AX120" i="1"/>
  <c r="BD120" i="1"/>
  <c r="BT120" i="1"/>
  <c r="N121" i="1"/>
  <c r="U121" i="1"/>
  <c r="AB121" i="1"/>
  <c r="AJ121" i="1"/>
  <c r="AP121" i="1"/>
  <c r="AX121" i="1"/>
  <c r="BD121" i="1"/>
  <c r="BT121" i="1"/>
  <c r="N124" i="1"/>
  <c r="U124" i="1"/>
  <c r="AB124" i="1"/>
  <c r="AJ124" i="1"/>
  <c r="AP124" i="1"/>
  <c r="AX124" i="1"/>
  <c r="BD124" i="1"/>
  <c r="BT124" i="1"/>
  <c r="N125" i="1"/>
  <c r="U125" i="1"/>
  <c r="AB125" i="1"/>
  <c r="AJ125" i="1"/>
  <c r="AP125" i="1"/>
  <c r="AX125" i="1"/>
  <c r="BD125" i="1"/>
  <c r="BT125" i="1"/>
  <c r="N126" i="1"/>
  <c r="U126" i="1"/>
  <c r="AB126" i="1"/>
  <c r="AJ126" i="1"/>
  <c r="AP126" i="1"/>
  <c r="AX126" i="1"/>
  <c r="BT126" i="1"/>
  <c r="N127" i="1"/>
  <c r="U127" i="1"/>
  <c r="AB127" i="1"/>
  <c r="AJ127" i="1"/>
  <c r="AP127" i="1"/>
  <c r="AX127" i="1"/>
  <c r="BT127" i="1"/>
  <c r="N128" i="1"/>
  <c r="U128" i="1"/>
  <c r="AB128" i="1"/>
  <c r="AJ128" i="1"/>
  <c r="AP128" i="1"/>
  <c r="AX128" i="1"/>
  <c r="BD128" i="1"/>
  <c r="BT128" i="1"/>
  <c r="N129" i="1"/>
  <c r="U129" i="1"/>
  <c r="AB129" i="1"/>
  <c r="AJ129" i="1"/>
  <c r="AP129" i="1"/>
  <c r="AX129" i="1"/>
  <c r="BD129" i="1"/>
  <c r="BT129" i="1"/>
  <c r="N131" i="1"/>
  <c r="U131" i="1"/>
  <c r="AB131" i="1"/>
  <c r="AJ131" i="1"/>
  <c r="AP131" i="1"/>
  <c r="AX131" i="1"/>
  <c r="BD131" i="1"/>
  <c r="BT131" i="1"/>
  <c r="N132" i="1"/>
  <c r="U132" i="1"/>
  <c r="AB132" i="1"/>
  <c r="AJ132" i="1"/>
  <c r="AP132" i="1"/>
  <c r="AX132" i="1"/>
  <c r="BD132" i="1"/>
  <c r="BT132" i="1"/>
  <c r="N133" i="1"/>
  <c r="U133" i="1"/>
  <c r="AB133" i="1"/>
  <c r="AJ133" i="1"/>
  <c r="AP133" i="1"/>
  <c r="AX133" i="1"/>
  <c r="BD133" i="1"/>
  <c r="BT133" i="1"/>
  <c r="N135" i="1"/>
  <c r="U135" i="1"/>
  <c r="AB135" i="1"/>
  <c r="AJ135" i="1"/>
  <c r="AP135" i="1"/>
  <c r="AX135" i="1"/>
  <c r="BD135" i="1"/>
  <c r="BT135" i="1"/>
  <c r="N136" i="1"/>
  <c r="U136" i="1"/>
  <c r="AB136" i="1"/>
  <c r="AJ136" i="1"/>
  <c r="AP136" i="1"/>
  <c r="AX136" i="1"/>
  <c r="BD136" i="1"/>
  <c r="BT136" i="1"/>
  <c r="N138" i="1"/>
  <c r="U138" i="1"/>
  <c r="AB138" i="1"/>
  <c r="AJ138" i="1"/>
  <c r="AP138" i="1"/>
  <c r="AX138" i="1"/>
  <c r="BD138" i="1"/>
  <c r="BT138" i="1"/>
  <c r="N140" i="1"/>
  <c r="U140" i="1"/>
  <c r="AB140" i="1"/>
  <c r="AJ140" i="1"/>
  <c r="AP140" i="1"/>
  <c r="AX140" i="1"/>
  <c r="BD140" i="1"/>
  <c r="BT140" i="1"/>
  <c r="N141" i="1"/>
  <c r="U141" i="1"/>
  <c r="AB141" i="1"/>
  <c r="AJ141" i="1"/>
  <c r="AP141" i="1"/>
  <c r="AX141" i="1"/>
  <c r="BD141" i="1"/>
  <c r="BT141" i="1"/>
  <c r="N143" i="1"/>
  <c r="U143" i="1"/>
  <c r="AB143" i="1"/>
  <c r="AJ143" i="1"/>
  <c r="AP143" i="1"/>
  <c r="AX143" i="1"/>
  <c r="BD143" i="1"/>
  <c r="BT143" i="1"/>
  <c r="N144" i="1"/>
  <c r="U144" i="1"/>
  <c r="AB144" i="1"/>
  <c r="AJ144" i="1"/>
  <c r="AP144" i="1"/>
  <c r="AX144" i="1"/>
  <c r="BD144" i="1"/>
  <c r="BT144" i="1"/>
  <c r="N145" i="1"/>
  <c r="U145" i="1"/>
  <c r="AB145" i="1"/>
  <c r="AJ145" i="1"/>
  <c r="AP145" i="1"/>
  <c r="AX145" i="1"/>
  <c r="BD145" i="1"/>
  <c r="BT145" i="1"/>
  <c r="N146" i="1"/>
  <c r="U146" i="1"/>
  <c r="AB146" i="1"/>
  <c r="AJ146" i="1"/>
  <c r="AP146" i="1"/>
  <c r="AX146" i="1"/>
  <c r="BD146" i="1"/>
  <c r="BT146" i="1"/>
  <c r="N147" i="1"/>
  <c r="U147" i="1"/>
  <c r="AB147" i="1"/>
  <c r="AJ147" i="1"/>
  <c r="AP147" i="1"/>
  <c r="AX147" i="1"/>
  <c r="BD147" i="1"/>
  <c r="BT147" i="1"/>
  <c r="N148" i="1"/>
  <c r="U148" i="1"/>
  <c r="AB148" i="1"/>
  <c r="AJ148" i="1"/>
  <c r="AP148" i="1"/>
  <c r="AX148" i="1"/>
  <c r="BD148" i="1"/>
  <c r="BT148" i="1"/>
  <c r="N149" i="1"/>
  <c r="AD149" i="1"/>
  <c r="U149" i="1"/>
  <c r="AB149" i="1"/>
  <c r="AJ149" i="1"/>
  <c r="AP149" i="1"/>
  <c r="AX149" i="1"/>
  <c r="BD149" i="1"/>
  <c r="BT149" i="1"/>
  <c r="N150" i="1"/>
  <c r="U150" i="1"/>
  <c r="AB150" i="1"/>
  <c r="AJ150" i="1"/>
  <c r="AP150" i="1"/>
  <c r="AX150" i="1"/>
  <c r="BD150" i="1"/>
  <c r="BT150" i="1"/>
  <c r="N151" i="1"/>
  <c r="U151" i="1"/>
  <c r="AB151" i="1"/>
  <c r="AJ151" i="1"/>
  <c r="AP151" i="1"/>
  <c r="AX151" i="1"/>
  <c r="BD151" i="1"/>
  <c r="BT151" i="1"/>
  <c r="N152" i="1"/>
  <c r="U152" i="1"/>
  <c r="AB152" i="1"/>
  <c r="AJ152" i="1"/>
  <c r="AP152" i="1"/>
  <c r="AX152" i="1"/>
  <c r="BD152" i="1"/>
  <c r="BT152" i="1"/>
  <c r="N153" i="1"/>
  <c r="U153" i="1"/>
  <c r="AD153" i="1"/>
  <c r="AB153" i="1"/>
  <c r="AJ153" i="1"/>
  <c r="AP153" i="1"/>
  <c r="AX153" i="1"/>
  <c r="BD153" i="1"/>
  <c r="BT153" i="1"/>
  <c r="N154" i="1"/>
  <c r="U154" i="1"/>
  <c r="AB154" i="1"/>
  <c r="AJ154" i="1"/>
  <c r="AP154" i="1"/>
  <c r="AX154" i="1"/>
  <c r="BD154" i="1"/>
  <c r="BT154" i="1"/>
  <c r="N155" i="1"/>
  <c r="U155" i="1"/>
  <c r="AB155" i="1"/>
  <c r="AJ155" i="1"/>
  <c r="AP155" i="1"/>
  <c r="AX155" i="1"/>
  <c r="BD155" i="1"/>
  <c r="BT155" i="1"/>
  <c r="N156" i="1"/>
  <c r="U156" i="1"/>
  <c r="AB156" i="1"/>
  <c r="AJ156" i="1"/>
  <c r="AP156" i="1"/>
  <c r="BD156" i="1"/>
  <c r="BT156" i="1"/>
  <c r="N157" i="1"/>
  <c r="U157" i="1"/>
  <c r="AB157" i="1"/>
  <c r="AJ157" i="1"/>
  <c r="AP157" i="1"/>
  <c r="BD157" i="1"/>
  <c r="BT157" i="1"/>
  <c r="BV157" i="1"/>
  <c r="N158" i="1"/>
  <c r="U158" i="1"/>
  <c r="AB158" i="1"/>
  <c r="AJ158" i="1"/>
  <c r="AP158" i="1"/>
  <c r="BD158" i="1"/>
  <c r="BT158" i="1"/>
  <c r="N159" i="1"/>
  <c r="U159" i="1"/>
  <c r="AB159" i="1"/>
  <c r="AJ159" i="1"/>
  <c r="AP159" i="1"/>
  <c r="BD159" i="1"/>
  <c r="BT159" i="1"/>
  <c r="N160" i="1"/>
  <c r="U160" i="1"/>
  <c r="AB160" i="1"/>
  <c r="AJ160" i="1"/>
  <c r="AP160" i="1"/>
  <c r="AX160" i="1"/>
  <c r="BD160" i="1"/>
  <c r="BT160" i="1"/>
  <c r="N162" i="1"/>
  <c r="U162" i="1"/>
  <c r="AB162" i="1"/>
  <c r="AJ162" i="1"/>
  <c r="AP162" i="1"/>
  <c r="AX162" i="1"/>
  <c r="BD162" i="1"/>
  <c r="BT162" i="1"/>
  <c r="N163" i="1"/>
  <c r="U163" i="1"/>
  <c r="AB163" i="1"/>
  <c r="AJ163" i="1"/>
  <c r="AP163" i="1"/>
  <c r="AX163" i="1"/>
  <c r="BD163" i="1"/>
  <c r="BT163" i="1"/>
  <c r="N164" i="1"/>
  <c r="U164" i="1"/>
  <c r="AB164" i="1"/>
  <c r="AJ164" i="1"/>
  <c r="AP164" i="1"/>
  <c r="AX164" i="1"/>
  <c r="BD164" i="1"/>
  <c r="BT164" i="1"/>
  <c r="N166" i="1"/>
  <c r="U166" i="1"/>
  <c r="AB166" i="1"/>
  <c r="AJ166" i="1"/>
  <c r="AP166" i="1"/>
  <c r="AX166" i="1"/>
  <c r="BD166" i="1"/>
  <c r="BT166" i="1"/>
  <c r="N167" i="1"/>
  <c r="U167" i="1"/>
  <c r="AB167" i="1"/>
  <c r="AJ167" i="1"/>
  <c r="AP167" i="1"/>
  <c r="AX167" i="1"/>
  <c r="BD167" i="1"/>
  <c r="BT167" i="1"/>
  <c r="N168" i="1"/>
  <c r="U168" i="1"/>
  <c r="AB168" i="1"/>
  <c r="AJ168" i="1"/>
  <c r="AP168" i="1"/>
  <c r="AX168" i="1"/>
  <c r="BD168" i="1"/>
  <c r="BT168" i="1"/>
  <c r="N169" i="1"/>
  <c r="U169" i="1"/>
  <c r="AB169" i="1"/>
  <c r="AJ169" i="1"/>
  <c r="AP169" i="1"/>
  <c r="AX169" i="1"/>
  <c r="BD169" i="1"/>
  <c r="BT169" i="1"/>
  <c r="N170" i="1"/>
  <c r="U170" i="1"/>
  <c r="AB170" i="1"/>
  <c r="AJ170" i="1"/>
  <c r="AP170" i="1"/>
  <c r="AX170" i="1"/>
  <c r="BD170" i="1"/>
  <c r="BT170" i="1"/>
  <c r="N171" i="1"/>
  <c r="U171" i="1"/>
  <c r="AB171" i="1"/>
  <c r="AJ171" i="1"/>
  <c r="AP171" i="1"/>
  <c r="AX171" i="1"/>
  <c r="BD171" i="1"/>
  <c r="BT171" i="1"/>
  <c r="N172" i="1"/>
  <c r="U172" i="1"/>
  <c r="AB172" i="1"/>
  <c r="AJ172" i="1"/>
  <c r="AP172" i="1"/>
  <c r="AX172" i="1"/>
  <c r="BD172" i="1"/>
  <c r="BT172" i="1"/>
  <c r="BV172" i="1"/>
  <c r="N173" i="1"/>
  <c r="U173" i="1"/>
  <c r="AB173" i="1"/>
  <c r="AJ173" i="1"/>
  <c r="AP173" i="1"/>
  <c r="AX173" i="1"/>
  <c r="BD173" i="1"/>
  <c r="BT173" i="1"/>
  <c r="N174" i="1"/>
  <c r="U174" i="1"/>
  <c r="AB174" i="1"/>
  <c r="AJ174" i="1"/>
  <c r="AP174" i="1"/>
  <c r="AX174" i="1"/>
  <c r="BD174" i="1"/>
  <c r="BT174" i="1"/>
  <c r="N176" i="1"/>
  <c r="U176" i="1"/>
  <c r="AB176" i="1"/>
  <c r="AJ176" i="1"/>
  <c r="AP176" i="1"/>
  <c r="AX176" i="1"/>
  <c r="BD176" i="1"/>
  <c r="BT176" i="1"/>
  <c r="N177" i="1"/>
  <c r="U177" i="1"/>
  <c r="AB177" i="1"/>
  <c r="AJ177" i="1"/>
  <c r="AP177" i="1"/>
  <c r="AX177" i="1"/>
  <c r="BD177" i="1"/>
  <c r="BT177" i="1"/>
  <c r="N178" i="1"/>
  <c r="U178" i="1"/>
  <c r="AB178" i="1"/>
  <c r="AJ178" i="1"/>
  <c r="AP178" i="1"/>
  <c r="AX178" i="1"/>
  <c r="BD178" i="1"/>
  <c r="BT178" i="1"/>
  <c r="N179" i="1"/>
  <c r="N204" i="1"/>
  <c r="CK21" i="1"/>
  <c r="U179" i="1"/>
  <c r="AB179" i="1"/>
  <c r="AJ179" i="1"/>
  <c r="AP179" i="1"/>
  <c r="AX179" i="1"/>
  <c r="BD179" i="1"/>
  <c r="BT179" i="1"/>
  <c r="N180" i="1"/>
  <c r="U180" i="1"/>
  <c r="AB180" i="1"/>
  <c r="AJ180" i="1"/>
  <c r="AP180" i="1"/>
  <c r="AX180" i="1"/>
  <c r="BD180" i="1"/>
  <c r="BT180" i="1"/>
  <c r="N181" i="1"/>
  <c r="U181" i="1"/>
  <c r="AB181" i="1"/>
  <c r="AJ181" i="1"/>
  <c r="AP181" i="1"/>
  <c r="AX181" i="1"/>
  <c r="BD181" i="1"/>
  <c r="BT181" i="1"/>
  <c r="U182" i="1"/>
  <c r="AB182" i="1"/>
  <c r="AJ182" i="1"/>
  <c r="AP182" i="1"/>
  <c r="AX182" i="1"/>
  <c r="BD182" i="1"/>
  <c r="BT182" i="1"/>
  <c r="N183" i="1"/>
  <c r="U183" i="1"/>
  <c r="AB183" i="1"/>
  <c r="AJ183" i="1"/>
  <c r="AP183" i="1"/>
  <c r="AX183" i="1"/>
  <c r="BD183" i="1"/>
  <c r="BT183" i="1"/>
  <c r="N184" i="1"/>
  <c r="U184" i="1"/>
  <c r="AB184" i="1"/>
  <c r="AJ184" i="1"/>
  <c r="AP184" i="1"/>
  <c r="AX184" i="1"/>
  <c r="BD184" i="1"/>
  <c r="BT184" i="1"/>
  <c r="N185" i="1"/>
  <c r="U185" i="1"/>
  <c r="AB185" i="1"/>
  <c r="AJ185" i="1"/>
  <c r="AP185" i="1"/>
  <c r="AX185" i="1"/>
  <c r="BD185" i="1"/>
  <c r="BT185" i="1"/>
  <c r="N186" i="1"/>
  <c r="U186" i="1"/>
  <c r="AB186" i="1"/>
  <c r="AJ186" i="1"/>
  <c r="AP186" i="1"/>
  <c r="AX186" i="1"/>
  <c r="BD186" i="1"/>
  <c r="BT186" i="1"/>
  <c r="N187" i="1"/>
  <c r="U187" i="1"/>
  <c r="AB187" i="1"/>
  <c r="AJ187" i="1"/>
  <c r="AP187" i="1"/>
  <c r="AX187" i="1"/>
  <c r="BD187" i="1"/>
  <c r="BT187" i="1"/>
  <c r="N190" i="1"/>
  <c r="U190" i="1"/>
  <c r="AB190" i="1"/>
  <c r="AJ190" i="1"/>
  <c r="AP190" i="1"/>
  <c r="AX190" i="1"/>
  <c r="BD190" i="1"/>
  <c r="N191" i="1"/>
  <c r="U191" i="1"/>
  <c r="AB191" i="1"/>
  <c r="AJ191" i="1"/>
  <c r="AP191" i="1"/>
  <c r="AX191" i="1"/>
  <c r="BD191" i="1"/>
  <c r="BT191" i="1"/>
  <c r="N192" i="1"/>
  <c r="U192" i="1"/>
  <c r="AB192" i="1"/>
  <c r="AJ192" i="1"/>
  <c r="AP192" i="1"/>
  <c r="AX192" i="1"/>
  <c r="BD192" i="1"/>
  <c r="BT192" i="1"/>
  <c r="N193" i="1"/>
  <c r="U193" i="1"/>
  <c r="AD193" i="1"/>
  <c r="AB193" i="1"/>
  <c r="AJ193" i="1"/>
  <c r="AP193" i="1"/>
  <c r="AX193" i="1"/>
  <c r="BD193" i="1"/>
  <c r="BT193" i="1"/>
  <c r="N194" i="1"/>
  <c r="U194" i="1"/>
  <c r="AB194" i="1"/>
  <c r="AJ194" i="1"/>
  <c r="AX194" i="1"/>
  <c r="BD194" i="1"/>
  <c r="BT194" i="1"/>
  <c r="N195" i="1"/>
  <c r="U195" i="1"/>
  <c r="AB195" i="1"/>
  <c r="AJ195" i="1"/>
  <c r="AP195" i="1"/>
  <c r="AX195" i="1"/>
  <c r="BD195" i="1"/>
  <c r="BT195" i="1"/>
  <c r="N196" i="1"/>
  <c r="U196" i="1"/>
  <c r="AB196" i="1"/>
  <c r="AJ196" i="1"/>
  <c r="AP196" i="1"/>
  <c r="AX196" i="1"/>
  <c r="BD196" i="1"/>
  <c r="BT196" i="1"/>
  <c r="N198" i="1"/>
  <c r="U198" i="1"/>
  <c r="AB198" i="1"/>
  <c r="AJ198" i="1"/>
  <c r="AP198" i="1"/>
  <c r="AX198" i="1"/>
  <c r="BD198" i="1"/>
  <c r="BT198" i="1"/>
  <c r="N199" i="1"/>
  <c r="U199" i="1"/>
  <c r="AB199" i="1"/>
  <c r="AJ199" i="1"/>
  <c r="AP199" i="1"/>
  <c r="AX199" i="1"/>
  <c r="BD199" i="1"/>
  <c r="BT199" i="1"/>
  <c r="N200" i="1"/>
  <c r="U200" i="1"/>
  <c r="AB200" i="1"/>
  <c r="AJ200" i="1"/>
  <c r="AP200" i="1"/>
  <c r="AX200" i="1"/>
  <c r="BD200" i="1"/>
  <c r="BT200" i="1"/>
  <c r="N202" i="1"/>
  <c r="U202" i="1"/>
  <c r="AB202" i="1"/>
  <c r="AJ202" i="1"/>
  <c r="AP202" i="1"/>
  <c r="AX202" i="1"/>
  <c r="BD202" i="1"/>
  <c r="BT202" i="1"/>
  <c r="AF204" i="1"/>
  <c r="AE10" i="4"/>
  <c r="AL204" i="1"/>
  <c r="AD50" i="1"/>
  <c r="C204" i="1"/>
  <c r="CK8" i="1"/>
  <c r="C44" i="2"/>
  <c r="CK8" i="2"/>
  <c r="C75" i="3"/>
  <c r="B12" i="4"/>
  <c r="E204" i="1"/>
  <c r="D10" i="4"/>
  <c r="D14" i="4"/>
  <c r="E44" i="2"/>
  <c r="CK12" i="2"/>
  <c r="E75" i="3"/>
  <c r="D12" i="4"/>
  <c r="F204" i="1"/>
  <c r="CK13" i="1"/>
  <c r="F44" i="2"/>
  <c r="CK13" i="2"/>
  <c r="F75" i="3"/>
  <c r="CK13" i="3"/>
  <c r="G204" i="1"/>
  <c r="CK14" i="1"/>
  <c r="G44" i="2"/>
  <c r="F11" i="4"/>
  <c r="G75" i="3"/>
  <c r="CK14" i="3"/>
  <c r="H44" i="2"/>
  <c r="CK15" i="2"/>
  <c r="H75" i="3"/>
  <c r="CK15" i="3"/>
  <c r="I204" i="1"/>
  <c r="CK16" i="1"/>
  <c r="I44" i="2"/>
  <c r="CK16" i="2"/>
  <c r="I75" i="3"/>
  <c r="H12" i="4"/>
  <c r="J204" i="1"/>
  <c r="J44" i="2"/>
  <c r="CK17" i="2"/>
  <c r="J75" i="3"/>
  <c r="CK17" i="3"/>
  <c r="K204" i="1"/>
  <c r="J10" i="4"/>
  <c r="J14" i="4"/>
  <c r="K44" i="2"/>
  <c r="CK18" i="2"/>
  <c r="K75" i="3"/>
  <c r="CK18" i="3"/>
  <c r="L204" i="1"/>
  <c r="K10" i="4"/>
  <c r="L44" i="2"/>
  <c r="CK19" i="2"/>
  <c r="L75" i="3"/>
  <c r="CK19" i="3"/>
  <c r="M204" i="1"/>
  <c r="CK20" i="1"/>
  <c r="M44" i="2"/>
  <c r="CK20" i="2"/>
  <c r="M75" i="3"/>
  <c r="CK20" i="3"/>
  <c r="P204" i="1"/>
  <c r="O10" i="4"/>
  <c r="O14" i="4"/>
  <c r="P44" i="2"/>
  <c r="CK24" i="2"/>
  <c r="P75" i="3"/>
  <c r="CK24" i="3"/>
  <c r="Q204" i="1"/>
  <c r="P10" i="4"/>
  <c r="Q44" i="2"/>
  <c r="CK25" i="2"/>
  <c r="Q75" i="3"/>
  <c r="P12" i="4"/>
  <c r="R204" i="1"/>
  <c r="CK26" i="1"/>
  <c r="R44" i="2"/>
  <c r="CK26" i="2"/>
  <c r="R75" i="3"/>
  <c r="CK26" i="3"/>
  <c r="S204" i="1"/>
  <c r="CK27" i="1"/>
  <c r="S44" i="2"/>
  <c r="CK27" i="2"/>
  <c r="S75" i="3"/>
  <c r="R12" i="4"/>
  <c r="R14" i="4"/>
  <c r="T204" i="1"/>
  <c r="S10" i="4"/>
  <c r="T44" i="2"/>
  <c r="S11" i="4"/>
  <c r="T75" i="3"/>
  <c r="S12" i="4"/>
  <c r="S14" i="4"/>
  <c r="W204" i="1"/>
  <c r="CK31" i="1"/>
  <c r="W44" i="2"/>
  <c r="CK31" i="2"/>
  <c r="W75" i="3"/>
  <c r="CK31" i="3"/>
  <c r="X204" i="1"/>
  <c r="CK32" i="1"/>
  <c r="X44" i="2"/>
  <c r="CK32" i="2"/>
  <c r="X75" i="3"/>
  <c r="CK32" i="3"/>
  <c r="Y204" i="1"/>
  <c r="CK33" i="1"/>
  <c r="Y44" i="2"/>
  <c r="CK33" i="2"/>
  <c r="Y75" i="3"/>
  <c r="Z204" i="1"/>
  <c r="CK34" i="1"/>
  <c r="Z44" i="2"/>
  <c r="CK34" i="2"/>
  <c r="Z75" i="3"/>
  <c r="CK34" i="3"/>
  <c r="AA204" i="1"/>
  <c r="CK35" i="1"/>
  <c r="AA44" i="2"/>
  <c r="CK35" i="2"/>
  <c r="AA75" i="3"/>
  <c r="Z12" i="4"/>
  <c r="Z14" i="4"/>
  <c r="AD113" i="1"/>
  <c r="AD124" i="1"/>
  <c r="AD136" i="1"/>
  <c r="AD165" i="1"/>
  <c r="AD188" i="1"/>
  <c r="AD30" i="1"/>
  <c r="AD39" i="1"/>
  <c r="AD53" i="1"/>
  <c r="AD54" i="1"/>
  <c r="AD55" i="1"/>
  <c r="AD57" i="1"/>
  <c r="AD58" i="1"/>
  <c r="AD26" i="2"/>
  <c r="AD12" i="2"/>
  <c r="AD16" i="2"/>
  <c r="AD22" i="2"/>
  <c r="AD27" i="2"/>
  <c r="AD31" i="2"/>
  <c r="AD35" i="2"/>
  <c r="AD39" i="2"/>
  <c r="AD27" i="3"/>
  <c r="AD35" i="3"/>
  <c r="AD71" i="3"/>
  <c r="BF204" i="1"/>
  <c r="CK44" i="1"/>
  <c r="BF44" i="2"/>
  <c r="CK44" i="2"/>
  <c r="BF75" i="3"/>
  <c r="CK44" i="3"/>
  <c r="AL44" i="2"/>
  <c r="AK11" i="4"/>
  <c r="AF44" i="2"/>
  <c r="AF75" i="3"/>
  <c r="AE12" i="4"/>
  <c r="AE14" i="4"/>
  <c r="AL75" i="3"/>
  <c r="AK12" i="4"/>
  <c r="AG204" i="1"/>
  <c r="AF10" i="4"/>
  <c r="AM204" i="1"/>
  <c r="AL10" i="4"/>
  <c r="AL14" i="4"/>
  <c r="AG44" i="2"/>
  <c r="AM44" i="2"/>
  <c r="AL11" i="4"/>
  <c r="AG75" i="3"/>
  <c r="AF12" i="4"/>
  <c r="AM75" i="3"/>
  <c r="AL12" i="4"/>
  <c r="AH204" i="1"/>
  <c r="AG10" i="4"/>
  <c r="AN204" i="1"/>
  <c r="AH44" i="2"/>
  <c r="AG11" i="4"/>
  <c r="AN44" i="2"/>
  <c r="AM11" i="4"/>
  <c r="AH75" i="3"/>
  <c r="AG12" i="4"/>
  <c r="AG14" i="4"/>
  <c r="AN75" i="3"/>
  <c r="AM12" i="4"/>
  <c r="AM14" i="4"/>
  <c r="AI204" i="1"/>
  <c r="AO204" i="1"/>
  <c r="AN10" i="4"/>
  <c r="AN14" i="4"/>
  <c r="AI44" i="2"/>
  <c r="AH11" i="4"/>
  <c r="AO44" i="2"/>
  <c r="AN11" i="4"/>
  <c r="AI75" i="3"/>
  <c r="AH12" i="4"/>
  <c r="AO75" i="3"/>
  <c r="AN12" i="4"/>
  <c r="AR204" i="1"/>
  <c r="AQ10" i="4"/>
  <c r="AQ14" i="4"/>
  <c r="AR44" i="2"/>
  <c r="CK52" i="2"/>
  <c r="AR75" i="3"/>
  <c r="CK52" i="3"/>
  <c r="AS204" i="1"/>
  <c r="CK53" i="1"/>
  <c r="AS44" i="2"/>
  <c r="CK53" i="2"/>
  <c r="AS75" i="3"/>
  <c r="AR12" i="4"/>
  <c r="AT204" i="1"/>
  <c r="CK54" i="1"/>
  <c r="AT44" i="2"/>
  <c r="CK54" i="2"/>
  <c r="AT75" i="3"/>
  <c r="CK54" i="3"/>
  <c r="AU204" i="1"/>
  <c r="CK55" i="1"/>
  <c r="AU44" i="2"/>
  <c r="CK55" i="2"/>
  <c r="AU75" i="3"/>
  <c r="CK55" i="3"/>
  <c r="AV204" i="1"/>
  <c r="AU10" i="4"/>
  <c r="AV44" i="2"/>
  <c r="AU11" i="4"/>
  <c r="AU14" i="4"/>
  <c r="AV75" i="3"/>
  <c r="AU12" i="4"/>
  <c r="AW204" i="1"/>
  <c r="AW44" i="2"/>
  <c r="CK57" i="2"/>
  <c r="AW75" i="3"/>
  <c r="CK57" i="3"/>
  <c r="AZ204" i="1"/>
  <c r="AZ44" i="2"/>
  <c r="CK59" i="2"/>
  <c r="AZ75" i="3"/>
  <c r="AY12" i="4"/>
  <c r="AY14" i="4"/>
  <c r="BA204" i="1"/>
  <c r="CK60" i="1"/>
  <c r="BA44" i="2"/>
  <c r="AZ11" i="4"/>
  <c r="BA75" i="3"/>
  <c r="CK60" i="3"/>
  <c r="BB204" i="1"/>
  <c r="CK61" i="1"/>
  <c r="BB44" i="2"/>
  <c r="CK61" i="2"/>
  <c r="BB75" i="3"/>
  <c r="CK61" i="3"/>
  <c r="BC204" i="1"/>
  <c r="CK62" i="1"/>
  <c r="BC44" i="2"/>
  <c r="CK62" i="2"/>
  <c r="BC75" i="3"/>
  <c r="BB12" i="4"/>
  <c r="BH204" i="1"/>
  <c r="CK64" i="1"/>
  <c r="BH44" i="2"/>
  <c r="CK64" i="2"/>
  <c r="BH75" i="3"/>
  <c r="BI204" i="1"/>
  <c r="CK65" i="1"/>
  <c r="BI44" i="2"/>
  <c r="BH11" i="4"/>
  <c r="BI75" i="3"/>
  <c r="BH12" i="4"/>
  <c r="BJ204" i="1"/>
  <c r="BI10" i="4"/>
  <c r="BI14" i="4"/>
  <c r="BJ44" i="2"/>
  <c r="CK66" i="2"/>
  <c r="BJ75" i="3"/>
  <c r="BI12" i="4"/>
  <c r="BK204" i="1"/>
  <c r="CK67" i="1"/>
  <c r="BK44" i="2"/>
  <c r="CK67" i="2"/>
  <c r="BK75" i="3"/>
  <c r="CK67" i="3"/>
  <c r="BL204" i="1"/>
  <c r="CK68" i="1"/>
  <c r="BL44" i="2"/>
  <c r="CK68" i="2"/>
  <c r="BL75" i="3"/>
  <c r="BK12" i="4"/>
  <c r="BM204" i="1"/>
  <c r="BL10" i="4"/>
  <c r="BM44" i="2"/>
  <c r="CK69" i="2"/>
  <c r="BM75" i="3"/>
  <c r="BN204" i="1"/>
  <c r="BM10" i="4"/>
  <c r="BN44" i="2"/>
  <c r="CK70" i="2"/>
  <c r="BN75" i="3"/>
  <c r="CK70" i="3"/>
  <c r="BO204" i="1"/>
  <c r="BN10" i="4"/>
  <c r="BO44" i="2"/>
  <c r="BN11" i="4"/>
  <c r="BO75" i="3"/>
  <c r="CK71" i="3"/>
  <c r="BP204" i="1"/>
  <c r="BO10" i="4"/>
  <c r="BP44" i="2"/>
  <c r="CK72" i="2"/>
  <c r="BP75" i="3"/>
  <c r="CK72" i="3"/>
  <c r="BQ204" i="1"/>
  <c r="CK73" i="1"/>
  <c r="BQ44" i="2"/>
  <c r="CK73" i="2"/>
  <c r="BQ75" i="3"/>
  <c r="BR204" i="1"/>
  <c r="CK74" i="1"/>
  <c r="BR44" i="2"/>
  <c r="BQ11" i="4"/>
  <c r="BQ14" i="4"/>
  <c r="BR75" i="3"/>
  <c r="CK74" i="3"/>
  <c r="BS204" i="1"/>
  <c r="CK75" i="1"/>
  <c r="BS44" i="2"/>
  <c r="CK75" i="2"/>
  <c r="BS75" i="3"/>
  <c r="CK75" i="3"/>
  <c r="CD204" i="1"/>
  <c r="CD44" i="2"/>
  <c r="CD75" i="3"/>
  <c r="CE204" i="1"/>
  <c r="CE44" i="2"/>
  <c r="CE75" i="3"/>
  <c r="CV1" i="1"/>
  <c r="D204" i="1"/>
  <c r="C10" i="4"/>
  <c r="D44" i="2"/>
  <c r="C11" i="4"/>
  <c r="CV1" i="2"/>
  <c r="CV1" i="3"/>
  <c r="AP10" i="4"/>
  <c r="AP11" i="4"/>
  <c r="AP14" i="4"/>
  <c r="AP12" i="4"/>
  <c r="CB12" i="4"/>
  <c r="BZ12" i="4"/>
  <c r="BV12" i="4"/>
  <c r="BT12" i="4"/>
  <c r="BF12" i="4"/>
  <c r="BD12" i="4"/>
  <c r="AX12" i="4"/>
  <c r="AX14" i="4"/>
  <c r="AJ12" i="4"/>
  <c r="AD12" i="4"/>
  <c r="AB12" i="4"/>
  <c r="U12" i="4"/>
  <c r="N12" i="4"/>
  <c r="I12" i="4"/>
  <c r="C12" i="4"/>
  <c r="C14" i="4"/>
  <c r="CB11" i="4"/>
  <c r="BZ11" i="4"/>
  <c r="BZ14" i="4"/>
  <c r="BV11" i="4"/>
  <c r="BT11" i="4"/>
  <c r="BM11" i="4"/>
  <c r="BF11" i="4"/>
  <c r="BD11" i="4"/>
  <c r="AX11" i="4"/>
  <c r="AJ11" i="4"/>
  <c r="AD11" i="4"/>
  <c r="AB11" i="4"/>
  <c r="W11" i="4"/>
  <c r="U11" i="4"/>
  <c r="R11" i="4"/>
  <c r="N11" i="4"/>
  <c r="K11" i="4"/>
  <c r="J11" i="4"/>
  <c r="I11" i="4"/>
  <c r="CB10" i="4"/>
  <c r="CB14" i="4"/>
  <c r="BZ10" i="4"/>
  <c r="BV10" i="4"/>
  <c r="BV14" i="4"/>
  <c r="BT10" i="4"/>
  <c r="BT14" i="4"/>
  <c r="BF10" i="4"/>
  <c r="BD10" i="4"/>
  <c r="AX10" i="4"/>
  <c r="AJ10" i="4"/>
  <c r="AJ14" i="4"/>
  <c r="AD10" i="4"/>
  <c r="AD14" i="4"/>
  <c r="AB10" i="4"/>
  <c r="AB14" i="4"/>
  <c r="V10" i="4"/>
  <c r="U10" i="4"/>
  <c r="N10" i="4"/>
  <c r="N14" i="4"/>
  <c r="BX14" i="4"/>
  <c r="BD14" i="4"/>
  <c r="BV47" i="1"/>
  <c r="BV36" i="2"/>
  <c r="BX36" i="2"/>
  <c r="CB36" i="2"/>
  <c r="BV146" i="1"/>
  <c r="BX146" i="1"/>
  <c r="BV34" i="2"/>
  <c r="BX34" i="2"/>
  <c r="BV166" i="1"/>
  <c r="BX166" i="1"/>
  <c r="BV60" i="1"/>
  <c r="BX60" i="1"/>
  <c r="BV39" i="2"/>
  <c r="BX39" i="2"/>
  <c r="BV15" i="2"/>
  <c r="BX15" i="2"/>
  <c r="AD110" i="1"/>
  <c r="BV31" i="1"/>
  <c r="BV32" i="2"/>
  <c r="BX32" i="2"/>
  <c r="BV103" i="1"/>
  <c r="BX103" i="1"/>
  <c r="BV62" i="1"/>
  <c r="BV26" i="1"/>
  <c r="BX26" i="1"/>
  <c r="BV37" i="2"/>
  <c r="BX37" i="2"/>
  <c r="BV41" i="2"/>
  <c r="BX41" i="2"/>
  <c r="CB41" i="2"/>
  <c r="BV22" i="2"/>
  <c r="BX22" i="2"/>
  <c r="BV43" i="1"/>
  <c r="BX43" i="1"/>
  <c r="A43" i="1"/>
  <c r="BV46" i="1"/>
  <c r="BV102" i="1"/>
  <c r="BX102" i="1"/>
  <c r="AD164" i="1"/>
  <c r="AD166" i="1"/>
  <c r="CK74" i="2"/>
  <c r="AD72" i="3"/>
  <c r="AD68" i="3"/>
  <c r="AD14" i="2"/>
  <c r="BV101" i="1"/>
  <c r="BX101" i="1"/>
  <c r="A101" i="1"/>
  <c r="H204" i="1"/>
  <c r="G10" i="4"/>
  <c r="G14" i="4"/>
  <c r="N41" i="1"/>
  <c r="AD41" i="1"/>
  <c r="U14" i="4"/>
  <c r="CK69" i="3"/>
  <c r="BL12" i="4"/>
  <c r="AD36" i="1"/>
  <c r="AD26" i="1"/>
  <c r="AD25" i="1"/>
  <c r="BF14" i="4"/>
  <c r="CK33" i="3"/>
  <c r="X12" i="4"/>
  <c r="BV175" i="1"/>
  <c r="BX175" i="1"/>
  <c r="BV60" i="3"/>
  <c r="BV65" i="3"/>
  <c r="BV42" i="3"/>
  <c r="BV34" i="3"/>
  <c r="BV44" i="3"/>
  <c r="BV49" i="3"/>
  <c r="BX49" i="3"/>
  <c r="CB49" i="3"/>
  <c r="BV45" i="3"/>
  <c r="BX45" i="3"/>
  <c r="AD69" i="3"/>
  <c r="AD70" i="3"/>
  <c r="BV11" i="2"/>
  <c r="AD34" i="2"/>
  <c r="AD33" i="2"/>
  <c r="AD37" i="2"/>
  <c r="AD36" i="2"/>
  <c r="AD41" i="2"/>
  <c r="AD32" i="2"/>
  <c r="AD30" i="2"/>
  <c r="BV21" i="1"/>
  <c r="BX21" i="1"/>
  <c r="CB21" i="1"/>
  <c r="BV152" i="1"/>
  <c r="BX152" i="1"/>
  <c r="AD143" i="1"/>
  <c r="AD72" i="1"/>
  <c r="AD161" i="1"/>
  <c r="AD99" i="1"/>
  <c r="AD137" i="1"/>
  <c r="AD127" i="1"/>
  <c r="AD78" i="1"/>
  <c r="AD71" i="1"/>
  <c r="AD70" i="1"/>
  <c r="AD52" i="1"/>
  <c r="AD51" i="1"/>
  <c r="AD49" i="1"/>
  <c r="AD134" i="1"/>
  <c r="AD88" i="1"/>
  <c r="AD74" i="1"/>
  <c r="AD66" i="1"/>
  <c r="AD37" i="1"/>
  <c r="BV61" i="3"/>
  <c r="BV109" i="1"/>
  <c r="BX109" i="1"/>
  <c r="CK71" i="2"/>
  <c r="G11" i="4"/>
  <c r="Y11" i="4"/>
  <c r="CV24" i="2"/>
  <c r="E11" i="4"/>
  <c r="AD73" i="3"/>
  <c r="BM12" i="4"/>
  <c r="BM14" i="4"/>
  <c r="AD56" i="1"/>
  <c r="AD73" i="1"/>
  <c r="AD181" i="1"/>
  <c r="BV33" i="2"/>
  <c r="BX33" i="2"/>
  <c r="AD10" i="2"/>
  <c r="CK56" i="3"/>
  <c r="AD23" i="3"/>
  <c r="BB11" i="4"/>
  <c r="AD28" i="2"/>
  <c r="AD25" i="2"/>
  <c r="BV10" i="2"/>
  <c r="BX10" i="2"/>
  <c r="CK16" i="3"/>
  <c r="BV104" i="1"/>
  <c r="BX104" i="1"/>
  <c r="CB104" i="1"/>
  <c r="AD48" i="3"/>
  <c r="AD66" i="3"/>
  <c r="CK28" i="3"/>
  <c r="BE11" i="4"/>
  <c r="AD40" i="2"/>
  <c r="L11" i="4"/>
  <c r="B11" i="4"/>
  <c r="AD23" i="1"/>
  <c r="AD67" i="1"/>
  <c r="AD118" i="1"/>
  <c r="BV39" i="3"/>
  <c r="AD179" i="1"/>
  <c r="BO12" i="4"/>
  <c r="BV23" i="3"/>
  <c r="BX23" i="3"/>
  <c r="BV15" i="3"/>
  <c r="BV67" i="3"/>
  <c r="W12" i="4"/>
  <c r="W14" i="4"/>
  <c r="AD24" i="3"/>
  <c r="BV105" i="1"/>
  <c r="AD178" i="1"/>
  <c r="AD144" i="1"/>
  <c r="AD141" i="1"/>
  <c r="AD115" i="1"/>
  <c r="CA10" i="4"/>
  <c r="AD68" i="1"/>
  <c r="AM10" i="4"/>
  <c r="CK19" i="1"/>
  <c r="CQ13" i="1"/>
  <c r="AB44" i="2"/>
  <c r="AA11" i="4"/>
  <c r="AD138" i="1"/>
  <c r="BQ12" i="4"/>
  <c r="AD38" i="2"/>
  <c r="AD202" i="1"/>
  <c r="W10" i="4"/>
  <c r="AD19" i="2"/>
  <c r="BV173" i="1"/>
  <c r="BX173" i="1"/>
  <c r="A173" i="1"/>
  <c r="CK48" i="1"/>
  <c r="U44" i="2"/>
  <c r="T11" i="4"/>
  <c r="BV25" i="2"/>
  <c r="BX25" i="2"/>
  <c r="CK14" i="2"/>
  <c r="BV42" i="2"/>
  <c r="BX42" i="2"/>
  <c r="CB42" i="2"/>
  <c r="AD15" i="2"/>
  <c r="Y10" i="4"/>
  <c r="BV29" i="2"/>
  <c r="BX29" i="2"/>
  <c r="BV64" i="3"/>
  <c r="CQ13" i="2"/>
  <c r="AD160" i="1"/>
  <c r="AD142" i="1"/>
  <c r="CV23" i="3"/>
  <c r="BN12" i="4"/>
  <c r="BN14" i="4"/>
  <c r="BV11" i="3"/>
  <c r="BV72" i="3"/>
  <c r="BX72" i="3"/>
  <c r="BV70" i="3"/>
  <c r="BX70" i="3"/>
  <c r="BV69" i="3"/>
  <c r="BX69" i="3"/>
  <c r="CB69" i="3"/>
  <c r="BV30" i="3"/>
  <c r="BX30" i="3"/>
  <c r="BV27" i="3"/>
  <c r="BX27" i="3"/>
  <c r="BV26" i="3"/>
  <c r="BX26" i="3"/>
  <c r="BV25" i="3"/>
  <c r="BX25" i="3"/>
  <c r="BV24" i="3"/>
  <c r="BX24" i="3"/>
  <c r="A24" i="3"/>
  <c r="BV21" i="3"/>
  <c r="BX21" i="3"/>
  <c r="CB21" i="3"/>
  <c r="BV19" i="3"/>
  <c r="BV18" i="3"/>
  <c r="BV17" i="3"/>
  <c r="BX17" i="3"/>
  <c r="BV16" i="3"/>
  <c r="BV14" i="3"/>
  <c r="BV12" i="3"/>
  <c r="BX12" i="3"/>
  <c r="BV47" i="3"/>
  <c r="BX47" i="3"/>
  <c r="BV66" i="3"/>
  <c r="CK48" i="3"/>
  <c r="AB75" i="3"/>
  <c r="AA12" i="4"/>
  <c r="AD62" i="3"/>
  <c r="AD46" i="3"/>
  <c r="AD38" i="3"/>
  <c r="AD60" i="3"/>
  <c r="AD28" i="3"/>
  <c r="AD25" i="3"/>
  <c r="AD26" i="3"/>
  <c r="AD64" i="3"/>
  <c r="H11" i="4"/>
  <c r="H14" i="4"/>
  <c r="P11" i="4"/>
  <c r="X11" i="4"/>
  <c r="BV26" i="2"/>
  <c r="BX26" i="2"/>
  <c r="BV28" i="2"/>
  <c r="BX28" i="2"/>
  <c r="CB28" i="2"/>
  <c r="BV27" i="2"/>
  <c r="BX27" i="2"/>
  <c r="BV24" i="2"/>
  <c r="BV23" i="2"/>
  <c r="BX23" i="2"/>
  <c r="CB23" i="2"/>
  <c r="BV13" i="2"/>
  <c r="BL11" i="4"/>
  <c r="BV113" i="1"/>
  <c r="BX113" i="1"/>
  <c r="BV195" i="1"/>
  <c r="BX195" i="1"/>
  <c r="BV30" i="1"/>
  <c r="BX30" i="1"/>
  <c r="BV158" i="1"/>
  <c r="BX158" i="1"/>
  <c r="BV74" i="1"/>
  <c r="BX74" i="1"/>
  <c r="BV68" i="1"/>
  <c r="BX68" i="1"/>
  <c r="BV49" i="1"/>
  <c r="BX49" i="1"/>
  <c r="BV25" i="1"/>
  <c r="BX25" i="1"/>
  <c r="BV20" i="1"/>
  <c r="BX20" i="1"/>
  <c r="BV126" i="1"/>
  <c r="BX126" i="1"/>
  <c r="CB126" i="1"/>
  <c r="BV193" i="1"/>
  <c r="AD125" i="1"/>
  <c r="AD90" i="1"/>
  <c r="AD183" i="1"/>
  <c r="AD126" i="1"/>
  <c r="AD196" i="1"/>
  <c r="AD89" i="1"/>
  <c r="AD96" i="1"/>
  <c r="AD91" i="1"/>
  <c r="AD182" i="1"/>
  <c r="AD76" i="1"/>
  <c r="AD65" i="1"/>
  <c r="X10" i="4"/>
  <c r="AD122" i="1"/>
  <c r="AD180" i="1"/>
  <c r="AD106" i="1"/>
  <c r="AD186" i="1"/>
  <c r="AD82" i="1"/>
  <c r="AD61" i="1"/>
  <c r="AD79" i="1"/>
  <c r="AD81" i="1"/>
  <c r="AD77" i="1"/>
  <c r="AD190" i="1"/>
  <c r="AD112" i="1"/>
  <c r="AD22" i="1"/>
  <c r="AD17" i="1"/>
  <c r="AD10" i="1"/>
  <c r="AD40" i="1"/>
  <c r="AD198" i="1"/>
  <c r="AD35" i="1"/>
  <c r="AD32" i="1"/>
  <c r="I10" i="4"/>
  <c r="I14" i="4"/>
  <c r="CK17" i="1"/>
  <c r="AD119" i="1"/>
  <c r="AD64" i="1"/>
  <c r="AD63" i="1"/>
  <c r="AD48" i="1"/>
  <c r="AD46" i="1"/>
  <c r="AD114" i="1"/>
  <c r="AD111" i="1"/>
  <c r="AD24" i="1"/>
  <c r="AD21" i="1"/>
  <c r="AD20" i="1"/>
  <c r="AD18" i="1"/>
  <c r="AD16" i="1"/>
  <c r="AD15" i="1"/>
  <c r="AD13" i="1"/>
  <c r="AD11" i="1"/>
  <c r="AD175" i="1"/>
  <c r="AD60" i="1"/>
  <c r="AD200" i="1"/>
  <c r="AH10" i="4"/>
  <c r="BV59" i="1"/>
  <c r="BV30" i="2"/>
  <c r="BX30" i="2"/>
  <c r="AT11" i="4"/>
  <c r="BV56" i="3"/>
  <c r="BV32" i="3"/>
  <c r="BX32" i="3"/>
  <c r="BV31" i="3"/>
  <c r="AD150" i="1"/>
  <c r="BV114" i="1"/>
  <c r="BX114" i="1"/>
  <c r="CB114" i="1"/>
  <c r="AD100" i="1"/>
  <c r="AD195" i="1"/>
  <c r="E10" i="4"/>
  <c r="BV119" i="1"/>
  <c r="BX119" i="1"/>
  <c r="BV52" i="3"/>
  <c r="AD52" i="3"/>
  <c r="AD47" i="3"/>
  <c r="BV43" i="3"/>
  <c r="BV37" i="3"/>
  <c r="CK49" i="2"/>
  <c r="BV44" i="1"/>
  <c r="BX44" i="1"/>
  <c r="BG11" i="4"/>
  <c r="AD20" i="2"/>
  <c r="BV84" i="1"/>
  <c r="BX84" i="1"/>
  <c r="A84" i="1"/>
  <c r="AD84" i="1"/>
  <c r="AD69" i="1"/>
  <c r="BV48" i="3"/>
  <c r="BX48" i="3"/>
  <c r="BV37" i="1"/>
  <c r="BX37" i="1"/>
  <c r="AD85" i="1"/>
  <c r="BV111" i="1"/>
  <c r="BX111" i="1"/>
  <c r="AD147" i="1"/>
  <c r="AD159" i="1"/>
  <c r="AD192" i="1"/>
  <c r="AD41" i="3"/>
  <c r="BR11" i="4"/>
  <c r="BV32" i="1"/>
  <c r="BX32" i="1"/>
  <c r="AD34" i="1"/>
  <c r="BV58" i="1"/>
  <c r="BX58" i="1"/>
  <c r="BV80" i="1"/>
  <c r="AD80" i="1"/>
  <c r="AD155" i="1"/>
  <c r="Q11" i="4"/>
  <c r="AD29" i="2"/>
  <c r="AD17" i="2"/>
  <c r="AD177" i="1"/>
  <c r="AD154" i="1"/>
  <c r="CK72" i="1"/>
  <c r="CV27" i="1"/>
  <c r="BV106" i="1"/>
  <c r="BX106" i="1"/>
  <c r="BV82" i="1"/>
  <c r="BX82" i="1"/>
  <c r="R10" i="4"/>
  <c r="AD43" i="1"/>
  <c r="CK71" i="1"/>
  <c r="CV24" i="1"/>
  <c r="BV29" i="1"/>
  <c r="BV57" i="3"/>
  <c r="BX57" i="3"/>
  <c r="A57" i="3"/>
  <c r="J12" i="4"/>
  <c r="BV55" i="3"/>
  <c r="BV54" i="3"/>
  <c r="BV46" i="3"/>
  <c r="BX46" i="3"/>
  <c r="CB46" i="3"/>
  <c r="BV35" i="3"/>
  <c r="BX35" i="3"/>
  <c r="CB35" i="3"/>
  <c r="AD12" i="3"/>
  <c r="BV18" i="2"/>
  <c r="BX18" i="2"/>
  <c r="AD18" i="2"/>
  <c r="AD148" i="1"/>
  <c r="BV124" i="1"/>
  <c r="BX124" i="1"/>
  <c r="CB124" i="1"/>
  <c r="BV120" i="1"/>
  <c r="BX120" i="1"/>
  <c r="CB120" i="1"/>
  <c r="BV58" i="3"/>
  <c r="BX58" i="3"/>
  <c r="CB58" i="3"/>
  <c r="CO43" i="3"/>
  <c r="AD49" i="3"/>
  <c r="BV33" i="3"/>
  <c r="AD42" i="3"/>
  <c r="BQ10" i="4"/>
  <c r="AD174" i="1"/>
  <c r="BV53" i="3"/>
  <c r="BV156" i="1"/>
  <c r="BX156" i="1"/>
  <c r="BV13" i="3"/>
  <c r="CK65" i="3"/>
  <c r="BV165" i="1"/>
  <c r="BX165" i="1"/>
  <c r="CB165" i="1"/>
  <c r="BV29" i="3"/>
  <c r="BX29" i="3"/>
  <c r="A29" i="3"/>
  <c r="AD29" i="3"/>
  <c r="BV168" i="1"/>
  <c r="BX168" i="1"/>
  <c r="CB168" i="1"/>
  <c r="AD168" i="1"/>
  <c r="AD97" i="1"/>
  <c r="O11" i="4"/>
  <c r="AD23" i="2"/>
  <c r="AD121" i="1"/>
  <c r="BV38" i="3"/>
  <c r="BX38" i="3"/>
  <c r="BV50" i="3"/>
  <c r="AD63" i="3"/>
  <c r="CV26" i="2"/>
  <c r="BV31" i="2"/>
  <c r="BX31" i="2"/>
  <c r="CB31" i="2"/>
  <c r="BV123" i="1"/>
  <c r="BX123" i="1"/>
  <c r="A123" i="1"/>
  <c r="BV135" i="1"/>
  <c r="BX135" i="1"/>
  <c r="A135" i="1"/>
  <c r="BV127" i="1"/>
  <c r="BX127" i="1"/>
  <c r="BV130" i="1"/>
  <c r="BV185" i="1"/>
  <c r="BX185" i="1"/>
  <c r="CB185" i="1"/>
  <c r="BV183" i="1"/>
  <c r="BX183" i="1"/>
  <c r="BV154" i="1"/>
  <c r="BX154" i="1"/>
  <c r="A154" i="1"/>
  <c r="BV151" i="1"/>
  <c r="BX151" i="1"/>
  <c r="BV150" i="1"/>
  <c r="BX150" i="1"/>
  <c r="BV149" i="1"/>
  <c r="BV148" i="1"/>
  <c r="BX148" i="1"/>
  <c r="BV145" i="1"/>
  <c r="BX145" i="1"/>
  <c r="BV144" i="1"/>
  <c r="BX144" i="1"/>
  <c r="BV140" i="1"/>
  <c r="BX140" i="1"/>
  <c r="CB140" i="1"/>
  <c r="BV136" i="1"/>
  <c r="BX136" i="1"/>
  <c r="BV115" i="1"/>
  <c r="BX115" i="1"/>
  <c r="BV35" i="1"/>
  <c r="BX35" i="1"/>
  <c r="BV191" i="1"/>
  <c r="BX191" i="1"/>
  <c r="BV187" i="1"/>
  <c r="BX187" i="1"/>
  <c r="BV186" i="1"/>
  <c r="BX186" i="1"/>
  <c r="A186" i="1"/>
  <c r="BV39" i="1"/>
  <c r="BX39" i="1"/>
  <c r="BV116" i="1"/>
  <c r="BX116" i="1"/>
  <c r="BV137" i="1"/>
  <c r="BX137" i="1"/>
  <c r="BV121" i="1"/>
  <c r="BX121" i="1"/>
  <c r="CB121" i="1"/>
  <c r="BV65" i="1"/>
  <c r="BX65" i="1"/>
  <c r="BV38" i="1"/>
  <c r="BX38" i="1"/>
  <c r="A38" i="1"/>
  <c r="BV117" i="1"/>
  <c r="BX117" i="1"/>
  <c r="BX46" i="1"/>
  <c r="CB46" i="1"/>
  <c r="CO41" i="1"/>
  <c r="AD108" i="1"/>
  <c r="AD158" i="1"/>
  <c r="AD27" i="1"/>
  <c r="AD152" i="1"/>
  <c r="AD151" i="1"/>
  <c r="AD146" i="1"/>
  <c r="AD94" i="1"/>
  <c r="AD93" i="1"/>
  <c r="AD28" i="1"/>
  <c r="AD123" i="1"/>
  <c r="AD31" i="1"/>
  <c r="AD133" i="1"/>
  <c r="AB204" i="1"/>
  <c r="CK36" i="1"/>
  <c r="AD45" i="1"/>
  <c r="AD107" i="1"/>
  <c r="BX47" i="1"/>
  <c r="A47" i="1"/>
  <c r="AD132" i="1"/>
  <c r="AD129" i="1"/>
  <c r="AD117" i="1"/>
  <c r="AD191" i="1"/>
  <c r="AD173" i="1"/>
  <c r="AD171" i="1"/>
  <c r="AD87" i="1"/>
  <c r="AD75" i="1"/>
  <c r="AD184" i="1"/>
  <c r="AD170" i="1"/>
  <c r="AD167" i="1"/>
  <c r="AD185" i="1"/>
  <c r="AD169" i="1"/>
  <c r="BV199" i="1"/>
  <c r="BX199" i="1"/>
  <c r="AD199" i="1"/>
  <c r="BV45" i="1"/>
  <c r="BX45" i="1"/>
  <c r="CB45" i="1"/>
  <c r="BV202" i="1"/>
  <c r="BX202" i="1"/>
  <c r="AD194" i="1"/>
  <c r="BV194" i="1"/>
  <c r="BX194" i="1"/>
  <c r="CK47" i="1"/>
  <c r="AD157" i="1"/>
  <c r="BP10" i="4"/>
  <c r="BR10" i="4"/>
  <c r="AD67" i="3"/>
  <c r="V12" i="4"/>
  <c r="K12" i="4"/>
  <c r="K14" i="4"/>
  <c r="CV23" i="2"/>
  <c r="CK65" i="2"/>
  <c r="Z11" i="4"/>
  <c r="AD42" i="2"/>
  <c r="D11" i="4"/>
  <c r="BV19" i="2"/>
  <c r="BX19" i="2"/>
  <c r="CB19" i="2"/>
  <c r="BV14" i="2"/>
  <c r="BX14" i="2"/>
  <c r="AD11" i="2"/>
  <c r="BV28" i="3"/>
  <c r="BX28" i="3"/>
  <c r="A28" i="3"/>
  <c r="BX14" i="3"/>
  <c r="A14" i="3"/>
  <c r="Z10" i="4"/>
  <c r="BV167" i="1"/>
  <c r="BX167" i="1"/>
  <c r="BV159" i="1"/>
  <c r="BX159" i="1"/>
  <c r="AD156" i="1"/>
  <c r="BV147" i="1"/>
  <c r="BX147" i="1"/>
  <c r="BV143" i="1"/>
  <c r="BX143" i="1"/>
  <c r="AD135" i="1"/>
  <c r="BH10" i="4"/>
  <c r="BH14" i="4"/>
  <c r="AD102" i="1"/>
  <c r="AD95" i="1"/>
  <c r="BJ10" i="4"/>
  <c r="AD42" i="1"/>
  <c r="AZ10" i="4"/>
  <c r="AD176" i="1"/>
  <c r="AD163" i="1"/>
  <c r="BV138" i="1"/>
  <c r="BX138" i="1"/>
  <c r="A138" i="1"/>
  <c r="BV131" i="1"/>
  <c r="BX131" i="1"/>
  <c r="CB131" i="1"/>
  <c r="AD98" i="1"/>
  <c r="AD83" i="1"/>
  <c r="AD47" i="1"/>
  <c r="BV21" i="2"/>
  <c r="BX21" i="2"/>
  <c r="CB21" i="2"/>
  <c r="AD21" i="2"/>
  <c r="BX34" i="3"/>
  <c r="A34" i="3"/>
  <c r="BV22" i="3"/>
  <c r="BX22" i="3"/>
  <c r="CB22" i="3"/>
  <c r="CK46" i="3"/>
  <c r="CK66" i="3"/>
  <c r="BX43" i="3"/>
  <c r="CB43" i="3"/>
  <c r="AD43" i="3"/>
  <c r="BV62" i="3"/>
  <c r="BX62" i="3"/>
  <c r="BJ11" i="4"/>
  <c r="CK48" i="2"/>
  <c r="BK11" i="4"/>
  <c r="BV16" i="2"/>
  <c r="BX16" i="2"/>
  <c r="CB16" i="2"/>
  <c r="BV201" i="1"/>
  <c r="BV196" i="1"/>
  <c r="BX196" i="1"/>
  <c r="A196" i="1"/>
  <c r="BV192" i="1"/>
  <c r="BX192" i="1"/>
  <c r="BV190" i="1"/>
  <c r="BX190" i="1"/>
  <c r="A190" i="1"/>
  <c r="CK18" i="1"/>
  <c r="CK25" i="1"/>
  <c r="CQ18" i="1"/>
  <c r="BG10" i="4"/>
  <c r="BV129" i="1"/>
  <c r="BX129" i="1"/>
  <c r="AD116" i="1"/>
  <c r="BV107" i="1"/>
  <c r="BX107" i="1"/>
  <c r="A107" i="1"/>
  <c r="AD103" i="1"/>
  <c r="BV48" i="1"/>
  <c r="BX48" i="1"/>
  <c r="AD38" i="1"/>
  <c r="BV133" i="1"/>
  <c r="BX133" i="1"/>
  <c r="A133" i="1"/>
  <c r="BV112" i="1"/>
  <c r="BX112" i="1"/>
  <c r="CB112" i="1"/>
  <c r="AD65" i="3"/>
  <c r="AT12" i="4"/>
  <c r="Y12" i="4"/>
  <c r="Y14" i="4"/>
  <c r="AV11" i="4"/>
  <c r="BV12" i="2"/>
  <c r="BX12" i="2"/>
  <c r="AP44" i="2"/>
  <c r="AO11" i="4"/>
  <c r="BV182" i="1"/>
  <c r="BX182" i="1"/>
  <c r="BV139" i="1"/>
  <c r="BX139" i="1"/>
  <c r="AD139" i="1"/>
  <c r="BV40" i="1"/>
  <c r="BX40" i="1"/>
  <c r="AD45" i="3"/>
  <c r="BV189" i="1"/>
  <c r="BX189" i="1"/>
  <c r="CB189" i="1"/>
  <c r="AD189" i="1"/>
  <c r="BV71" i="3"/>
  <c r="AD37" i="3"/>
  <c r="AD34" i="3"/>
  <c r="BX33" i="3"/>
  <c r="A33" i="3"/>
  <c r="AD31" i="3"/>
  <c r="AD21" i="3"/>
  <c r="AD20" i="3"/>
  <c r="AD16" i="3"/>
  <c r="AD14" i="3"/>
  <c r="AD13" i="3"/>
  <c r="BX67" i="3"/>
  <c r="CB67" i="3"/>
  <c r="BX61" i="3"/>
  <c r="A61" i="3"/>
  <c r="BX60" i="3"/>
  <c r="A60" i="3"/>
  <c r="AD59" i="3"/>
  <c r="AD58" i="3"/>
  <c r="AD57" i="3"/>
  <c r="BX55" i="3"/>
  <c r="A55" i="3"/>
  <c r="AD54" i="3"/>
  <c r="AD53" i="3"/>
  <c r="AD50" i="3"/>
  <c r="BX11" i="3"/>
  <c r="A11" i="3"/>
  <c r="CQ17" i="3"/>
  <c r="BX54" i="3"/>
  <c r="CB54" i="3"/>
  <c r="AD61" i="3"/>
  <c r="G12" i="4"/>
  <c r="F12" i="4"/>
  <c r="AD33" i="3"/>
  <c r="AD22" i="3"/>
  <c r="AD17" i="3"/>
  <c r="BX31" i="3"/>
  <c r="A31" i="3"/>
  <c r="AD55" i="3"/>
  <c r="BX13" i="3"/>
  <c r="CB13" i="3"/>
  <c r="BP12" i="4"/>
  <c r="CK73" i="3"/>
  <c r="BX53" i="3"/>
  <c r="A53" i="3"/>
  <c r="BX71" i="3"/>
  <c r="CB71" i="3"/>
  <c r="BG12" i="4"/>
  <c r="BG14" i="4"/>
  <c r="CK64" i="3"/>
  <c r="CV10" i="3"/>
  <c r="BX64" i="3"/>
  <c r="A64" i="3"/>
  <c r="BX65" i="3"/>
  <c r="A65" i="3"/>
  <c r="B5" i="3"/>
  <c r="B6" i="3"/>
  <c r="BV17" i="2"/>
  <c r="CO44" i="2"/>
  <c r="BV171" i="1"/>
  <c r="BX171" i="1"/>
  <c r="CB171" i="1"/>
  <c r="BV170" i="1"/>
  <c r="BX170" i="1"/>
  <c r="A170" i="1"/>
  <c r="BV163" i="1"/>
  <c r="BX163" i="1"/>
  <c r="CB163" i="1"/>
  <c r="BV155" i="1"/>
  <c r="BX155" i="1"/>
  <c r="CB155" i="1"/>
  <c r="BV24" i="1"/>
  <c r="BX24" i="1"/>
  <c r="BV23" i="1"/>
  <c r="BX23" i="1"/>
  <c r="CB23" i="1"/>
  <c r="BV22" i="1"/>
  <c r="BX22" i="1"/>
  <c r="BV18" i="1"/>
  <c r="BX18" i="1"/>
  <c r="CB18" i="1"/>
  <c r="BV17" i="1"/>
  <c r="BX17" i="1"/>
  <c r="CB17" i="1"/>
  <c r="BV16" i="1"/>
  <c r="BX16" i="1"/>
  <c r="A16" i="1"/>
  <c r="BV15" i="1"/>
  <c r="BV13" i="1"/>
  <c r="BV11" i="1"/>
  <c r="BX11" i="1"/>
  <c r="CB11" i="1"/>
  <c r="BV122" i="1"/>
  <c r="BX122" i="1"/>
  <c r="BV42" i="1"/>
  <c r="BX42" i="1"/>
  <c r="CB42" i="1"/>
  <c r="BV41" i="1"/>
  <c r="BX41" i="1"/>
  <c r="A41" i="1"/>
  <c r="BV132" i="1"/>
  <c r="BV34" i="1"/>
  <c r="BX34" i="1"/>
  <c r="CB34" i="1"/>
  <c r="BV33" i="1"/>
  <c r="BV28" i="1"/>
  <c r="BX28" i="1"/>
  <c r="BV27" i="1"/>
  <c r="BX27" i="1"/>
  <c r="BV87" i="1"/>
  <c r="BX87" i="1"/>
  <c r="CB87" i="1"/>
  <c r="BV86" i="1"/>
  <c r="BV85" i="1"/>
  <c r="BX85" i="1"/>
  <c r="BV83" i="1"/>
  <c r="BX83" i="1"/>
  <c r="CB83" i="1"/>
  <c r="BV79" i="1"/>
  <c r="BX79" i="1"/>
  <c r="CB79" i="1"/>
  <c r="BV77" i="1"/>
  <c r="BX77" i="1"/>
  <c r="BV76" i="1"/>
  <c r="BX76" i="1"/>
  <c r="CB76" i="1"/>
  <c r="BV75" i="1"/>
  <c r="BX75" i="1"/>
  <c r="BV73" i="1"/>
  <c r="BX73" i="1"/>
  <c r="CB73" i="1"/>
  <c r="BV72" i="1"/>
  <c r="BX72" i="1"/>
  <c r="CB72" i="1"/>
  <c r="BV71" i="1"/>
  <c r="BX71" i="1"/>
  <c r="A71" i="1"/>
  <c r="BV70" i="1"/>
  <c r="BV67" i="1"/>
  <c r="BX67" i="1"/>
  <c r="CB67" i="1"/>
  <c r="BV66" i="1"/>
  <c r="BX66" i="1"/>
  <c r="BV56" i="1"/>
  <c r="BX56" i="1"/>
  <c r="CB56" i="1"/>
  <c r="BV55" i="1"/>
  <c r="BX55" i="1"/>
  <c r="CB55" i="1"/>
  <c r="BV53" i="1"/>
  <c r="BX53" i="1"/>
  <c r="A53" i="1"/>
  <c r="BV51" i="1"/>
  <c r="BX51" i="1"/>
  <c r="A51" i="1"/>
  <c r="BV50" i="1"/>
  <c r="BV142" i="1"/>
  <c r="A142" i="1"/>
  <c r="BV197" i="1"/>
  <c r="BX197" i="1"/>
  <c r="A197" i="1"/>
  <c r="BV188" i="1"/>
  <c r="BX188" i="1"/>
  <c r="CB188" i="1"/>
  <c r="BV36" i="1"/>
  <c r="BX36" i="1"/>
  <c r="CB36" i="1"/>
  <c r="A46" i="1"/>
  <c r="BV10" i="1"/>
  <c r="BX92" i="1"/>
  <c r="CB92" i="1"/>
  <c r="A185" i="1"/>
  <c r="BX15" i="1"/>
  <c r="CB15" i="1"/>
  <c r="BX13" i="1"/>
  <c r="A13" i="1"/>
  <c r="CK56" i="1"/>
  <c r="BV181" i="1"/>
  <c r="BX181" i="1"/>
  <c r="BV180" i="1"/>
  <c r="BX180" i="1"/>
  <c r="CB180" i="1"/>
  <c r="BV179" i="1"/>
  <c r="BV178" i="1"/>
  <c r="BX178" i="1"/>
  <c r="A178" i="1"/>
  <c r="BV177" i="1"/>
  <c r="BV176" i="1"/>
  <c r="BX176" i="1"/>
  <c r="BV174" i="1"/>
  <c r="BV169" i="1"/>
  <c r="BX169" i="1"/>
  <c r="CB169" i="1"/>
  <c r="BV164" i="1"/>
  <c r="BX164" i="1"/>
  <c r="CB164" i="1"/>
  <c r="BV162" i="1"/>
  <c r="BX162" i="1"/>
  <c r="CB162" i="1"/>
  <c r="BV118" i="1"/>
  <c r="BX118" i="1"/>
  <c r="CB118" i="1"/>
  <c r="BV98" i="1"/>
  <c r="BX98" i="1"/>
  <c r="CB98" i="1"/>
  <c r="BV97" i="1"/>
  <c r="BX97" i="1"/>
  <c r="BV96" i="1"/>
  <c r="BV95" i="1"/>
  <c r="BX95" i="1"/>
  <c r="CB95" i="1"/>
  <c r="BV94" i="1"/>
  <c r="BX94" i="1"/>
  <c r="CB94" i="1"/>
  <c r="BV19" i="1"/>
  <c r="BX19" i="1"/>
  <c r="BX142" i="1"/>
  <c r="CB142" i="1"/>
  <c r="BX70" i="1"/>
  <c r="CB70" i="1"/>
  <c r="BX177" i="1"/>
  <c r="CB177" i="1"/>
  <c r="BX174" i="1"/>
  <c r="CB174" i="1"/>
  <c r="A168" i="1"/>
  <c r="BV125" i="1"/>
  <c r="BX125" i="1"/>
  <c r="A125" i="1"/>
  <c r="BX80" i="1"/>
  <c r="A80" i="1"/>
  <c r="BV14" i="1"/>
  <c r="CB145" i="1"/>
  <c r="A145" i="1"/>
  <c r="A30" i="1"/>
  <c r="CB30" i="1"/>
  <c r="CB91" i="1"/>
  <c r="A91" i="1"/>
  <c r="A56" i="1"/>
  <c r="A108" i="1"/>
  <c r="AD12" i="1"/>
  <c r="AD44" i="1"/>
  <c r="AD92" i="1"/>
  <c r="AD187" i="1"/>
  <c r="AD14" i="1"/>
  <c r="AD128" i="1"/>
  <c r="AD109" i="1"/>
  <c r="CB89" i="1"/>
  <c r="AD145" i="1"/>
  <c r="CB123" i="1"/>
  <c r="H10" i="4"/>
  <c r="A71" i="3"/>
  <c r="CV30" i="3"/>
  <c r="CV32" i="3"/>
  <c r="BX17" i="2"/>
  <c r="A17" i="2"/>
  <c r="A79" i="1"/>
  <c r="BX96" i="1"/>
  <c r="CB96" i="1"/>
  <c r="A92" i="1"/>
  <c r="A70" i="1"/>
  <c r="A174" i="1"/>
  <c r="A96" i="1"/>
  <c r="A199" i="1"/>
  <c r="CB199" i="1"/>
  <c r="A109" i="1"/>
  <c r="CB109" i="1"/>
  <c r="BV100" i="1"/>
  <c r="BX100" i="1"/>
  <c r="AP204" i="1"/>
  <c r="AO10" i="4"/>
  <c r="AO14" i="4"/>
  <c r="A87" i="1"/>
  <c r="CB74" i="1"/>
  <c r="A74" i="1"/>
  <c r="A68" i="1"/>
  <c r="CB68" i="1"/>
  <c r="A60" i="1"/>
  <c r="CB60" i="1"/>
  <c r="A45" i="1"/>
  <c r="CB44" i="1"/>
  <c r="A44" i="1"/>
  <c r="CB31" i="3"/>
  <c r="CB100" i="1"/>
  <c r="A100" i="1"/>
  <c r="BX172" i="1"/>
  <c r="A172" i="1"/>
  <c r="AD172" i="1"/>
  <c r="A147" i="1"/>
  <c r="CB147" i="1"/>
  <c r="AD59" i="1"/>
  <c r="BX59" i="1"/>
  <c r="Q10" i="4"/>
  <c r="A36" i="1"/>
  <c r="A21" i="1"/>
  <c r="AD19" i="1"/>
  <c r="A19" i="1"/>
  <c r="CB19" i="1"/>
  <c r="CK49" i="3"/>
  <c r="AD36" i="3"/>
  <c r="BX36" i="3"/>
  <c r="A36" i="3"/>
  <c r="Q12" i="4"/>
  <c r="Q14" i="4"/>
  <c r="CK35" i="3"/>
  <c r="CB24" i="3"/>
  <c r="BX19" i="3"/>
  <c r="AD19" i="3"/>
  <c r="A30" i="2"/>
  <c r="CB172" i="1"/>
  <c r="A59" i="1"/>
  <c r="CB59" i="1"/>
  <c r="CB36" i="3"/>
  <c r="A19" i="3"/>
  <c r="CB19" i="3"/>
  <c r="A38" i="3"/>
  <c r="CB38" i="3"/>
  <c r="CB195" i="1"/>
  <c r="A195" i="1"/>
  <c r="A166" i="1"/>
  <c r="CB166" i="1"/>
  <c r="A11" i="1"/>
  <c r="BX10" i="1"/>
  <c r="CB10" i="1"/>
  <c r="A10" i="1"/>
  <c r="BV198" i="1"/>
  <c r="BX198" i="1"/>
  <c r="CB198" i="1"/>
  <c r="CK28" i="1"/>
  <c r="A194" i="1"/>
  <c r="CB194" i="1"/>
  <c r="A163" i="1"/>
  <c r="A150" i="1"/>
  <c r="CB150" i="1"/>
  <c r="CB136" i="1"/>
  <c r="A136" i="1"/>
  <c r="BV81" i="1"/>
  <c r="BX81" i="1"/>
  <c r="CB81" i="1"/>
  <c r="CK52" i="1"/>
  <c r="A55" i="1"/>
  <c r="A42" i="1"/>
  <c r="A34" i="1"/>
  <c r="AD29" i="1"/>
  <c r="BX29" i="1"/>
  <c r="A15" i="1"/>
  <c r="AD56" i="3"/>
  <c r="BX56" i="3"/>
  <c r="A56" i="3"/>
  <c r="A198" i="1"/>
  <c r="A81" i="1"/>
  <c r="CB29" i="1"/>
  <c r="A29" i="1"/>
  <c r="CB56" i="3"/>
  <c r="A189" i="1"/>
  <c r="CB178" i="1"/>
  <c r="BX157" i="1"/>
  <c r="A157" i="1"/>
  <c r="CB157" i="1"/>
  <c r="BV153" i="1"/>
  <c r="BX153" i="1"/>
  <c r="A151" i="1"/>
  <c r="CB151" i="1"/>
  <c r="CB137" i="1"/>
  <c r="A137" i="1"/>
  <c r="A119" i="1"/>
  <c r="CB119" i="1"/>
  <c r="AD86" i="1"/>
  <c r="BX86" i="1"/>
  <c r="BV69" i="1"/>
  <c r="AY10" i="4"/>
  <c r="BX69" i="1"/>
  <c r="A69" i="1"/>
  <c r="CB16" i="1"/>
  <c r="BX12" i="1"/>
  <c r="A12" i="1"/>
  <c r="CB12" i="1"/>
  <c r="BV73" i="3"/>
  <c r="BX73" i="3"/>
  <c r="AV12" i="4"/>
  <c r="CK53" i="3"/>
  <c r="CK36" i="3"/>
  <c r="CQ26" i="3"/>
  <c r="A49" i="3"/>
  <c r="BV40" i="3"/>
  <c r="AD40" i="3"/>
  <c r="BR12" i="4"/>
  <c r="BR14" i="4"/>
  <c r="BE12" i="4"/>
  <c r="AD18" i="3"/>
  <c r="BX18" i="3"/>
  <c r="CB18" i="3"/>
  <c r="CK12" i="3"/>
  <c r="CQ9" i="3"/>
  <c r="BT44" i="2"/>
  <c r="BS11" i="4"/>
  <c r="A31" i="2"/>
  <c r="CK56" i="2"/>
  <c r="CB10" i="2"/>
  <c r="A10" i="2"/>
  <c r="A153" i="1"/>
  <c r="CB153" i="1"/>
  <c r="CB86" i="1"/>
  <c r="A86" i="1"/>
  <c r="CB69" i="1"/>
  <c r="A73" i="3"/>
  <c r="CB73" i="3"/>
  <c r="BX40" i="3"/>
  <c r="A40" i="3"/>
  <c r="A18" i="3"/>
  <c r="CB40" i="3"/>
  <c r="AD101" i="1"/>
  <c r="CB101" i="1"/>
  <c r="CB66" i="1"/>
  <c r="A66" i="1"/>
  <c r="CK59" i="1"/>
  <c r="A58" i="1"/>
  <c r="CB58" i="1"/>
  <c r="CB51" i="1"/>
  <c r="A22" i="1"/>
  <c r="CB22" i="1"/>
  <c r="BV63" i="3"/>
  <c r="BX63" i="3"/>
  <c r="CB63" i="3"/>
  <c r="A63" i="3"/>
  <c r="AQ12" i="4"/>
  <c r="A22" i="3"/>
  <c r="BX59" i="3"/>
  <c r="CB27" i="3"/>
  <c r="A27" i="3"/>
  <c r="BV38" i="2"/>
  <c r="BX38" i="2"/>
  <c r="CK60" i="2"/>
  <c r="CB38" i="2"/>
  <c r="BP11" i="4"/>
  <c r="BV35" i="2"/>
  <c r="BX35" i="2"/>
  <c r="AQ11" i="4"/>
  <c r="AX44" i="2"/>
  <c r="AW11" i="4"/>
  <c r="A59" i="3"/>
  <c r="CB59" i="3"/>
  <c r="A38" i="2"/>
  <c r="CB35" i="2"/>
  <c r="A35" i="2"/>
  <c r="BX161" i="1"/>
  <c r="CB161" i="1"/>
  <c r="BV88" i="1"/>
  <c r="BX88" i="1"/>
  <c r="CB88" i="1"/>
  <c r="BV61" i="1"/>
  <c r="AV10" i="4"/>
  <c r="AV14" i="4"/>
  <c r="CK57" i="1"/>
  <c r="AK10" i="4"/>
  <c r="AK14" i="4"/>
  <c r="CB70" i="3"/>
  <c r="A70" i="3"/>
  <c r="AP75" i="3"/>
  <c r="AO12" i="4"/>
  <c r="CB60" i="3"/>
  <c r="BX50" i="3"/>
  <c r="CB50" i="3"/>
  <c r="AX75" i="3"/>
  <c r="AW12" i="4"/>
  <c r="A50" i="3"/>
  <c r="BX37" i="3"/>
  <c r="A37" i="3"/>
  <c r="CB32" i="3"/>
  <c r="A32" i="3"/>
  <c r="E12" i="4"/>
  <c r="E14" i="4"/>
  <c r="AD32" i="3"/>
  <c r="CB23" i="3"/>
  <c r="A23" i="3"/>
  <c r="BX16" i="3"/>
  <c r="CB16" i="3"/>
  <c r="CK47" i="3"/>
  <c r="O12" i="4"/>
  <c r="CB14" i="3"/>
  <c r="CK59" i="3"/>
  <c r="A13" i="3"/>
  <c r="A42" i="2"/>
  <c r="CB37" i="2"/>
  <c r="A37" i="2"/>
  <c r="CK28" i="2"/>
  <c r="CB33" i="2"/>
  <c r="A33" i="2"/>
  <c r="A161" i="1"/>
  <c r="A88" i="1"/>
  <c r="BX61" i="1"/>
  <c r="CB37" i="3"/>
  <c r="A16" i="3"/>
  <c r="CB61" i="1"/>
  <c r="A61" i="1"/>
  <c r="A164" i="1"/>
  <c r="CB159" i="1"/>
  <c r="A159" i="1"/>
  <c r="CB138" i="1"/>
  <c r="A114" i="1"/>
  <c r="CK49" i="1"/>
  <c r="CB106" i="1"/>
  <c r="A106" i="1"/>
  <c r="A94" i="1"/>
  <c r="CB77" i="1"/>
  <c r="A77" i="1"/>
  <c r="BK10" i="4"/>
  <c r="BK14" i="4"/>
  <c r="A83" i="1"/>
  <c r="A73" i="1"/>
  <c r="BV63" i="1"/>
  <c r="BX63" i="1"/>
  <c r="CB53" i="1"/>
  <c r="CK62" i="3"/>
  <c r="BX66" i="3"/>
  <c r="A66" i="3"/>
  <c r="CB66" i="3"/>
  <c r="BX44" i="3"/>
  <c r="CB44" i="3"/>
  <c r="AD44" i="3"/>
  <c r="BX15" i="3"/>
  <c r="CB15" i="3"/>
  <c r="AD15" i="3"/>
  <c r="CB34" i="2"/>
  <c r="A34" i="2"/>
  <c r="AS11" i="4"/>
  <c r="A19" i="2"/>
  <c r="CB18" i="2"/>
  <c r="A18" i="2"/>
  <c r="CB63" i="1"/>
  <c r="A63" i="1"/>
  <c r="A44" i="3"/>
  <c r="A15" i="3"/>
  <c r="CB196" i="1"/>
  <c r="A121" i="1"/>
  <c r="BV57" i="1"/>
  <c r="BX57" i="1"/>
  <c r="A57" i="1"/>
  <c r="A32" i="1"/>
  <c r="CB32" i="1"/>
  <c r="BX31" i="1"/>
  <c r="A31" i="1"/>
  <c r="BI11" i="4"/>
  <c r="A41" i="2"/>
  <c r="CB57" i="1"/>
  <c r="CB31" i="1"/>
  <c r="CB197" i="1"/>
  <c r="CB191" i="1"/>
  <c r="A191" i="1"/>
  <c r="A183" i="1"/>
  <c r="CB183" i="1"/>
  <c r="CK66" i="1"/>
  <c r="A177" i="1"/>
  <c r="A176" i="1"/>
  <c r="CB176" i="1"/>
  <c r="AA10" i="4"/>
  <c r="AA14" i="4"/>
  <c r="CO42" i="1"/>
  <c r="CB173" i="1"/>
  <c r="A171" i="1"/>
  <c r="CB170" i="1"/>
  <c r="A169" i="1"/>
  <c r="AD162" i="1"/>
  <c r="A162" i="1"/>
  <c r="CB156" i="1"/>
  <c r="A156" i="1"/>
  <c r="A146" i="1"/>
  <c r="CB146" i="1"/>
  <c r="CB144" i="1"/>
  <c r="A144" i="1"/>
  <c r="AD140" i="1"/>
  <c r="A140" i="1"/>
  <c r="CB135" i="1"/>
  <c r="A127" i="1"/>
  <c r="CB127" i="1"/>
  <c r="A124" i="1"/>
  <c r="A118" i="1"/>
  <c r="A103" i="1"/>
  <c r="CB103" i="1"/>
  <c r="BV90" i="1"/>
  <c r="BX90" i="1"/>
  <c r="CB82" i="1"/>
  <c r="A82" i="1"/>
  <c r="CB80" i="1"/>
  <c r="A75" i="1"/>
  <c r="CB75" i="1"/>
  <c r="A67" i="1"/>
  <c r="AP205" i="1"/>
  <c r="BX62" i="1"/>
  <c r="A62" i="1"/>
  <c r="BX50" i="1"/>
  <c r="CB50" i="1"/>
  <c r="CB47" i="1"/>
  <c r="CB43" i="1"/>
  <c r="CB41" i="1"/>
  <c r="A37" i="1"/>
  <c r="CB37" i="1"/>
  <c r="CB28" i="1"/>
  <c r="A28" i="1"/>
  <c r="A24" i="1"/>
  <c r="CB24" i="1"/>
  <c r="A23" i="1"/>
  <c r="A20" i="1"/>
  <c r="CB20" i="1"/>
  <c r="A17" i="1"/>
  <c r="AS12" i="4"/>
  <c r="CB57" i="3"/>
  <c r="BX52" i="3"/>
  <c r="A52" i="3"/>
  <c r="A48" i="3"/>
  <c r="CB48" i="3"/>
  <c r="CK29" i="2"/>
  <c r="A28" i="2"/>
  <c r="CB26" i="2"/>
  <c r="A26" i="2"/>
  <c r="CB25" i="2"/>
  <c r="A25" i="2"/>
  <c r="A23" i="2"/>
  <c r="A90" i="1"/>
  <c r="CB90" i="1"/>
  <c r="CB62" i="1"/>
  <c r="A50" i="1"/>
  <c r="CB52" i="3"/>
  <c r="CK69" i="1"/>
  <c r="BL14" i="4"/>
  <c r="BB10" i="4"/>
  <c r="BB14" i="4"/>
  <c r="BV200" i="1"/>
  <c r="BX200" i="1"/>
  <c r="CB200" i="1"/>
  <c r="CB182" i="1"/>
  <c r="A182" i="1"/>
  <c r="A181" i="1"/>
  <c r="CB181" i="1"/>
  <c r="CQ17" i="1"/>
  <c r="CB154" i="1"/>
  <c r="CB125" i="1"/>
  <c r="CB111" i="1"/>
  <c r="A111" i="1"/>
  <c r="BV110" i="1"/>
  <c r="BX110" i="1"/>
  <c r="CB110" i="1"/>
  <c r="CO44" i="1"/>
  <c r="BX105" i="1"/>
  <c r="A105" i="1"/>
  <c r="CB105" i="1"/>
  <c r="AD105" i="1"/>
  <c r="A95" i="1"/>
  <c r="A72" i="1"/>
  <c r="BX33" i="1"/>
  <c r="CB13" i="1"/>
  <c r="CB41" i="3"/>
  <c r="A12" i="3"/>
  <c r="CQ10" i="3"/>
  <c r="CB12" i="3"/>
  <c r="CB29" i="2"/>
  <c r="A29" i="2"/>
  <c r="BV20" i="2"/>
  <c r="V11" i="4"/>
  <c r="V14" i="4"/>
  <c r="CV23" i="1"/>
  <c r="A200" i="1"/>
  <c r="A110" i="1"/>
  <c r="CB33" i="1"/>
  <c r="A33" i="1"/>
  <c r="BX20" i="2"/>
  <c r="CB20" i="2"/>
  <c r="A20" i="2"/>
  <c r="BX193" i="1"/>
  <c r="BX132" i="1"/>
  <c r="CB132" i="1"/>
  <c r="AD131" i="1"/>
  <c r="A131" i="1"/>
  <c r="A126" i="1"/>
  <c r="AD120" i="1"/>
  <c r="A120" i="1"/>
  <c r="AT10" i="4"/>
  <c r="AT14" i="4"/>
  <c r="A116" i="1"/>
  <c r="CB116" i="1"/>
  <c r="AD104" i="1"/>
  <c r="CK24" i="1"/>
  <c r="CQ22" i="1"/>
  <c r="CQ25" i="1"/>
  <c r="A104" i="1"/>
  <c r="A98" i="1"/>
  <c r="CB71" i="1"/>
  <c r="CB65" i="1"/>
  <c r="A65" i="1"/>
  <c r="CB35" i="1"/>
  <c r="A35" i="1"/>
  <c r="A54" i="3"/>
  <c r="CV24" i="3"/>
  <c r="A46" i="3"/>
  <c r="CB25" i="3"/>
  <c r="A25" i="3"/>
  <c r="CB17" i="2"/>
  <c r="CB193" i="1"/>
  <c r="A193" i="1"/>
  <c r="A132" i="1"/>
  <c r="A112" i="1"/>
  <c r="CB107" i="1"/>
  <c r="BV99" i="1"/>
  <c r="BX99" i="1"/>
  <c r="CB99" i="1"/>
  <c r="A99" i="1"/>
  <c r="CB102" i="1"/>
  <c r="A102" i="1"/>
  <c r="BV93" i="1"/>
  <c r="BX93" i="1"/>
  <c r="CB93" i="1"/>
  <c r="CB84" i="1"/>
  <c r="A76" i="1"/>
  <c r="CB54" i="1"/>
  <c r="AR10" i="4"/>
  <c r="AR14" i="4"/>
  <c r="BV52" i="1"/>
  <c r="BX52" i="1"/>
  <c r="CB52" i="1"/>
  <c r="A52" i="1"/>
  <c r="CB48" i="1"/>
  <c r="A48" i="1"/>
  <c r="CB38" i="1"/>
  <c r="A26" i="1"/>
  <c r="CB26" i="1"/>
  <c r="A18" i="1"/>
  <c r="X14" i="4"/>
  <c r="A69" i="3"/>
  <c r="A58" i="3"/>
  <c r="N75" i="3"/>
  <c r="CK21" i="3"/>
  <c r="BX42" i="3"/>
  <c r="A42" i="3"/>
  <c r="BJ12" i="4"/>
  <c r="A62" i="3"/>
  <c r="CB62" i="3"/>
  <c r="CV26" i="3"/>
  <c r="CB34" i="3"/>
  <c r="L12" i="4"/>
  <c r="CB33" i="3"/>
  <c r="CB11" i="3"/>
  <c r="AD11" i="3"/>
  <c r="CB39" i="2"/>
  <c r="A39" i="2"/>
  <c r="AJ44" i="2"/>
  <c r="AI11" i="4"/>
  <c r="A36" i="2"/>
  <c r="CQ17" i="2"/>
  <c r="CV27" i="2"/>
  <c r="CV28" i="2"/>
  <c r="BO11" i="4"/>
  <c r="BO14" i="4"/>
  <c r="AY11" i="4"/>
  <c r="CB27" i="2"/>
  <c r="A27" i="2"/>
  <c r="CO43" i="2"/>
  <c r="CQ18" i="2"/>
  <c r="CB15" i="2"/>
  <c r="A15" i="2"/>
  <c r="CB14" i="2"/>
  <c r="A14" i="2"/>
  <c r="N44" i="2"/>
  <c r="M11" i="4"/>
  <c r="AD13" i="2"/>
  <c r="BX13" i="2"/>
  <c r="CV10" i="2"/>
  <c r="BX11" i="2"/>
  <c r="A11" i="2"/>
  <c r="A93" i="1"/>
  <c r="A13" i="2"/>
  <c r="CB13" i="2"/>
  <c r="CB11" i="2"/>
  <c r="CB175" i="1"/>
  <c r="A175" i="1"/>
  <c r="CB202" i="1"/>
  <c r="A202" i="1"/>
  <c r="CB190" i="1"/>
  <c r="A167" i="1"/>
  <c r="CB167" i="1"/>
  <c r="A158" i="1"/>
  <c r="CB158" i="1"/>
  <c r="A155" i="1"/>
  <c r="CB152" i="1"/>
  <c r="A152" i="1"/>
  <c r="BX149" i="1"/>
  <c r="CB149" i="1"/>
  <c r="CB143" i="1"/>
  <c r="A143" i="1"/>
  <c r="A149" i="1"/>
  <c r="CB186" i="1"/>
  <c r="A180" i="1"/>
  <c r="BA10" i="4"/>
  <c r="BA14" i="4"/>
  <c r="BD205" i="1"/>
  <c r="CB129" i="1"/>
  <c r="CO45" i="1"/>
  <c r="A129" i="1"/>
  <c r="CV27" i="3"/>
  <c r="CV28" i="3"/>
  <c r="AZ12" i="4"/>
  <c r="AZ14" i="4"/>
  <c r="BX39" i="3"/>
  <c r="A39" i="3"/>
  <c r="U75" i="3"/>
  <c r="T12" i="4"/>
  <c r="AD39" i="3"/>
  <c r="BA12" i="4"/>
  <c r="CK27" i="3"/>
  <c r="CK25" i="3"/>
  <c r="CB29" i="3"/>
  <c r="CB39" i="3"/>
  <c r="BF205" i="1"/>
  <c r="BE10" i="4"/>
  <c r="BE14" i="4"/>
  <c r="A148" i="1"/>
  <c r="CB148" i="1"/>
  <c r="BX64" i="1"/>
  <c r="BT204" i="1"/>
  <c r="BS10" i="4"/>
  <c r="BS14" i="4"/>
  <c r="A64" i="1"/>
  <c r="CB64" i="1"/>
  <c r="CK68" i="3"/>
  <c r="BV51" i="3"/>
  <c r="BX51" i="3"/>
  <c r="CB51" i="3"/>
  <c r="A51" i="3"/>
  <c r="AD51" i="3"/>
  <c r="BX201" i="1"/>
  <c r="CB201" i="1"/>
  <c r="U204" i="1"/>
  <c r="T10" i="4"/>
  <c r="T14" i="4"/>
  <c r="CK70" i="1"/>
  <c r="BV160" i="1"/>
  <c r="BX160" i="1"/>
  <c r="A160" i="1"/>
  <c r="AJ204" i="1"/>
  <c r="AI10" i="4"/>
  <c r="CK46" i="1"/>
  <c r="BV141" i="1"/>
  <c r="BX141" i="1"/>
  <c r="CB141" i="1"/>
  <c r="AS10" i="4"/>
  <c r="AS14" i="4"/>
  <c r="AX205" i="1"/>
  <c r="BP14" i="4"/>
  <c r="CB133" i="1"/>
  <c r="BX14" i="1"/>
  <c r="F10" i="4"/>
  <c r="F14" i="4"/>
  <c r="CB72" i="3"/>
  <c r="A72" i="3"/>
  <c r="BD75" i="3"/>
  <c r="BC12" i="4"/>
  <c r="A67" i="3"/>
  <c r="A43" i="3"/>
  <c r="A35" i="3"/>
  <c r="CQ18" i="3"/>
  <c r="CB26" i="3"/>
  <c r="A26" i="3"/>
  <c r="CB17" i="3"/>
  <c r="A17" i="3"/>
  <c r="CB22" i="2"/>
  <c r="A22" i="2"/>
  <c r="A201" i="1"/>
  <c r="CV26" i="1"/>
  <c r="CV28" i="1"/>
  <c r="CB160" i="1"/>
  <c r="A141" i="1"/>
  <c r="CB14" i="1"/>
  <c r="A14" i="1"/>
  <c r="BV10" i="3"/>
  <c r="BX10" i="3"/>
  <c r="AJ75" i="3"/>
  <c r="AI12" i="4"/>
  <c r="AD10" i="3"/>
  <c r="CQ13" i="3"/>
  <c r="A10" i="3"/>
  <c r="CB10" i="3"/>
  <c r="BV20" i="3"/>
  <c r="BX20" i="3"/>
  <c r="BX75" i="3"/>
  <c r="CK79" i="3"/>
  <c r="CK8" i="3"/>
  <c r="CB20" i="3"/>
  <c r="AD130" i="1"/>
  <c r="BX130" i="1"/>
  <c r="CB130" i="1"/>
  <c r="L10" i="4"/>
  <c r="L14" i="4"/>
  <c r="CB85" i="1"/>
  <c r="A85" i="1"/>
  <c r="BD44" i="2"/>
  <c r="BC11" i="4"/>
  <c r="AR11" i="4"/>
  <c r="CK47" i="2"/>
  <c r="AF11" i="4"/>
  <c r="CB40" i="2"/>
  <c r="AE11" i="4"/>
  <c r="A40" i="2"/>
  <c r="A130" i="1"/>
  <c r="BV44" i="2"/>
  <c r="BU11" i="4"/>
  <c r="CK46" i="2"/>
  <c r="CB12" i="2"/>
  <c r="A12" i="2"/>
  <c r="A192" i="1"/>
  <c r="CB192" i="1"/>
  <c r="BX179" i="1"/>
  <c r="CB179" i="1"/>
  <c r="M10" i="4"/>
  <c r="M14" i="4"/>
  <c r="A165" i="1"/>
  <c r="B10" i="4"/>
  <c r="B14" i="4"/>
  <c r="CB30" i="3"/>
  <c r="A30" i="3"/>
  <c r="BA11" i="4"/>
  <c r="BX24" i="2"/>
  <c r="A24" i="2"/>
  <c r="CK36" i="2"/>
  <c r="CQ26" i="2"/>
  <c r="AD24" i="2"/>
  <c r="AD44" i="2"/>
  <c r="AC11" i="4"/>
  <c r="A179" i="1"/>
  <c r="CB24" i="2"/>
  <c r="CB45" i="3"/>
  <c r="A45" i="3"/>
  <c r="BY14" i="4"/>
  <c r="AF14" i="4"/>
  <c r="CK50" i="2"/>
  <c r="CV12" i="2"/>
  <c r="CQ24" i="2"/>
  <c r="A21" i="2"/>
  <c r="CQ10" i="2"/>
  <c r="CB32" i="2"/>
  <c r="A32" i="2"/>
  <c r="CK21" i="2"/>
  <c r="A21" i="3"/>
  <c r="CV16" i="3"/>
  <c r="CB28" i="3"/>
  <c r="BJ14" i="4"/>
  <c r="BV75" i="3"/>
  <c r="BU12" i="4"/>
  <c r="CB47" i="3"/>
  <c r="A47" i="3"/>
  <c r="CO42" i="3"/>
  <c r="CQ24" i="3"/>
  <c r="CV34" i="3"/>
  <c r="CV11" i="3"/>
  <c r="AH14" i="4"/>
  <c r="CK50" i="3"/>
  <c r="AI14" i="4"/>
  <c r="CO45" i="3"/>
  <c r="CB53" i="3"/>
  <c r="BV78" i="1"/>
  <c r="CK15" i="1"/>
  <c r="CQ10" i="1"/>
  <c r="CB113" i="1"/>
  <c r="A113" i="1"/>
  <c r="A117" i="1"/>
  <c r="CB117" i="1"/>
  <c r="CB187" i="1"/>
  <c r="A187" i="1"/>
  <c r="CV12" i="3"/>
  <c r="CV13" i="3"/>
  <c r="BX78" i="1"/>
  <c r="CB78" i="1"/>
  <c r="A78" i="1"/>
  <c r="CB55" i="3"/>
  <c r="AD75" i="3"/>
  <c r="AC12" i="4"/>
  <c r="CO44" i="3"/>
  <c r="A68" i="3"/>
  <c r="CB68" i="3"/>
  <c r="CO41" i="3"/>
  <c r="A20" i="3"/>
  <c r="CB42" i="3"/>
  <c r="CB64" i="3"/>
  <c r="CB61" i="3"/>
  <c r="A188" i="1"/>
  <c r="BV128" i="1"/>
  <c r="BX128" i="1"/>
  <c r="A128" i="1"/>
  <c r="AX204" i="1"/>
  <c r="AW10" i="4"/>
  <c r="AW14" i="4"/>
  <c r="A97" i="1"/>
  <c r="CB97" i="1"/>
  <c r="CV34" i="2"/>
  <c r="CV30" i="2"/>
  <c r="CV32" i="2"/>
  <c r="CV11" i="2"/>
  <c r="CV13" i="2"/>
  <c r="CV18" i="2"/>
  <c r="CV16" i="2"/>
  <c r="CV15" i="2"/>
  <c r="BX44" i="2"/>
  <c r="BW11" i="4"/>
  <c r="CK77" i="2"/>
  <c r="CO45" i="2"/>
  <c r="CO42" i="2"/>
  <c r="A16" i="2"/>
  <c r="B5" i="2"/>
  <c r="B6" i="2"/>
  <c r="CQ22" i="2"/>
  <c r="CQ25" i="2"/>
  <c r="CQ15" i="2"/>
  <c r="CQ14" i="2"/>
  <c r="CQ9" i="2"/>
  <c r="CB128" i="1"/>
  <c r="CV17" i="2"/>
  <c r="CV20" i="2"/>
  <c r="CV35" i="2"/>
  <c r="CQ19" i="2"/>
  <c r="CQ27" i="2"/>
  <c r="A115" i="1"/>
  <c r="CB115" i="1"/>
  <c r="CK50" i="1"/>
  <c r="CV12" i="1"/>
  <c r="A39" i="1"/>
  <c r="CB39" i="1"/>
  <c r="CV30" i="1"/>
  <c r="CV32" i="1"/>
  <c r="AD204" i="1"/>
  <c r="AC10" i="4"/>
  <c r="AC14" i="4"/>
  <c r="CV18" i="3"/>
  <c r="CV15" i="3"/>
  <c r="CV17" i="3"/>
  <c r="CV20" i="3"/>
  <c r="CV35" i="3"/>
  <c r="CK77" i="3"/>
  <c r="CK29" i="3"/>
  <c r="P14" i="4"/>
  <c r="CQ22" i="3"/>
  <c r="CQ25" i="3"/>
  <c r="CQ15" i="3"/>
  <c r="CK41" i="3"/>
  <c r="CQ14" i="3"/>
  <c r="CQ19" i="3"/>
  <c r="M12" i="4"/>
  <c r="BW12" i="4"/>
  <c r="CB65" i="3"/>
  <c r="CB75" i="3"/>
  <c r="CV34" i="1"/>
  <c r="CB49" i="1"/>
  <c r="A49" i="1"/>
  <c r="CK12" i="1"/>
  <c r="CQ27" i="3"/>
  <c r="CA12" i="4"/>
  <c r="CK81" i="3"/>
  <c r="CQ9" i="1"/>
  <c r="CQ19" i="1"/>
  <c r="A25" i="1"/>
  <c r="CB25" i="1"/>
  <c r="CB139" i="1"/>
  <c r="CQ24" i="1"/>
  <c r="CK29" i="1"/>
  <c r="A139" i="1"/>
  <c r="BV134" i="1"/>
  <c r="CQ14" i="1"/>
  <c r="BX134" i="1"/>
  <c r="CB134" i="1"/>
  <c r="A134" i="1"/>
  <c r="CB122" i="1"/>
  <c r="CQ15" i="1"/>
  <c r="A122" i="1"/>
  <c r="CV10" i="1"/>
  <c r="BV184" i="1"/>
  <c r="BX184" i="1"/>
  <c r="BV204" i="1"/>
  <c r="CK77" i="1"/>
  <c r="CV16" i="1"/>
  <c r="A184" i="1"/>
  <c r="CB184" i="1"/>
  <c r="CB27" i="1"/>
  <c r="A27" i="1"/>
  <c r="CK41" i="1"/>
  <c r="CO41" i="2"/>
  <c r="CB44" i="2"/>
  <c r="CK41" i="2"/>
  <c r="CK79" i="2"/>
  <c r="CA11" i="4"/>
  <c r="CA14" i="4"/>
  <c r="CK81" i="2"/>
  <c r="CV11" i="1"/>
  <c r="CV13" i="1"/>
  <c r="CV18" i="1"/>
  <c r="CB40" i="1"/>
  <c r="CB204" i="1"/>
  <c r="CK81" i="1"/>
  <c r="BX204" i="1"/>
  <c r="CK79" i="1"/>
  <c r="CV15" i="1"/>
  <c r="CV17" i="1"/>
  <c r="CV20" i="1"/>
  <c r="CV35" i="1"/>
  <c r="A40" i="1"/>
  <c r="B5" i="1"/>
  <c r="B6" i="1"/>
  <c r="BU10" i="4"/>
  <c r="BU14" i="4"/>
  <c r="CO43" i="1"/>
  <c r="CQ26" i="1"/>
  <c r="CQ27" i="1"/>
  <c r="A5" i="4"/>
  <c r="A6" i="4" s="1"/>
  <c r="BW10" i="4"/>
  <c r="BW14" i="4"/>
</calcChain>
</file>

<file path=xl/comments1.xml><?xml version="1.0" encoding="utf-8"?>
<comments xmlns="http://schemas.openxmlformats.org/spreadsheetml/2006/main">
  <authors>
    <author>Cathy Smith</author>
  </authors>
  <commentList>
    <comment ref="H18" authorId="0">
      <text>
        <r>
          <rPr>
            <b/>
            <sz val="9"/>
            <color indexed="81"/>
            <rFont val="Tahoma"/>
            <family val="2"/>
          </rPr>
          <t>Cathy Smith:</t>
        </r>
        <r>
          <rPr>
            <sz val="9"/>
            <color indexed="81"/>
            <rFont val="Tahoma"/>
            <family val="2"/>
          </rPr>
          <t xml:space="preserve">
Added $5768 to create zero closing balance</t>
        </r>
      </text>
    </comment>
    <comment ref="H27" authorId="0">
      <text>
        <r>
          <rPr>
            <b/>
            <sz val="9"/>
            <color indexed="81"/>
            <rFont val="Tahoma"/>
            <family val="2"/>
          </rPr>
          <t>Cathy Smith:</t>
        </r>
        <r>
          <rPr>
            <sz val="9"/>
            <color indexed="81"/>
            <rFont val="Tahoma"/>
            <family val="2"/>
          </rPr>
          <t xml:space="preserve">
Added $7,433.66 to create zero closing balance.</t>
        </r>
      </text>
    </comment>
    <comment ref="H29" authorId="0">
      <text>
        <r>
          <rPr>
            <b/>
            <sz val="9"/>
            <color indexed="81"/>
            <rFont val="Tahoma"/>
            <family val="2"/>
          </rPr>
          <t>Cathy Smith:</t>
        </r>
        <r>
          <rPr>
            <sz val="9"/>
            <color indexed="81"/>
            <rFont val="Tahoma"/>
            <family val="2"/>
          </rPr>
          <t xml:space="preserve">
Added $143788.00 to create zero ending balance.</t>
        </r>
      </text>
    </comment>
    <comment ref="H41" authorId="0">
      <text>
        <r>
          <rPr>
            <b/>
            <sz val="9"/>
            <color indexed="81"/>
            <rFont val="Tahoma"/>
            <family val="2"/>
          </rPr>
          <t>Cathy Smith:</t>
        </r>
        <r>
          <rPr>
            <sz val="9"/>
            <color indexed="81"/>
            <rFont val="Tahoma"/>
            <family val="2"/>
          </rPr>
          <t xml:space="preserve">
Added $80,513 to create zero closing balance.</t>
        </r>
      </text>
    </comment>
    <comment ref="H112" authorId="0">
      <text>
        <r>
          <rPr>
            <b/>
            <sz val="9"/>
            <color indexed="81"/>
            <rFont val="Tahoma"/>
            <family val="2"/>
          </rPr>
          <t>Cathy Smith:</t>
        </r>
        <r>
          <rPr>
            <sz val="9"/>
            <color indexed="81"/>
            <rFont val="Tahoma"/>
            <family val="2"/>
          </rPr>
          <t xml:space="preserve">
Added $863 to create zero closing balance.</t>
        </r>
      </text>
    </comment>
    <comment ref="H149" authorId="0">
      <text>
        <r>
          <rPr>
            <b/>
            <sz val="9"/>
            <color indexed="81"/>
            <rFont val="Tahoma"/>
            <family val="2"/>
          </rPr>
          <t>Cathy Smith:</t>
        </r>
        <r>
          <rPr>
            <sz val="9"/>
            <color indexed="81"/>
            <rFont val="Tahoma"/>
            <family val="2"/>
          </rPr>
          <t xml:space="preserve">
Added $5,226 to create zero closing balance.</t>
        </r>
      </text>
    </comment>
    <comment ref="H194" authorId="0">
      <text>
        <r>
          <rPr>
            <b/>
            <sz val="9"/>
            <color indexed="81"/>
            <rFont val="Tahoma"/>
            <family val="2"/>
          </rPr>
          <t>Cathy Smith:</t>
        </r>
        <r>
          <rPr>
            <sz val="9"/>
            <color indexed="81"/>
            <rFont val="Tahoma"/>
            <family val="2"/>
          </rPr>
          <t xml:space="preserve">
Added $4377.00 to create zero closing balance.</t>
        </r>
      </text>
    </comment>
  </commentList>
</comments>
</file>

<file path=xl/sharedStrings.xml><?xml version="1.0" encoding="utf-8"?>
<sst xmlns="http://schemas.openxmlformats.org/spreadsheetml/2006/main" count="2919" uniqueCount="565">
  <si>
    <t>LOCAL HIGHWAY FINANCE REPORT</t>
  </si>
  <si>
    <t>STATE:          IDAHO</t>
  </si>
  <si>
    <t>LOCAL FUNDING</t>
  </si>
  <si>
    <t>FEDERAL FUNDING</t>
  </si>
  <si>
    <t>CONSTRUCTION - GENERAL OPS FUND</t>
  </si>
  <si>
    <t>RECONSTRUCTION - GENERAL OPS FUND</t>
  </si>
  <si>
    <t>MAINTENANCE</t>
  </si>
  <si>
    <t>EQUIPMENT</t>
  </si>
  <si>
    <t>ADMINISTRATION</t>
  </si>
  <si>
    <t>OTHER EXPENSE</t>
  </si>
  <si>
    <t xml:space="preserve">SUMMARY OF ALL CITIES </t>
  </si>
  <si>
    <t>SUMMARY GROUP:  ALL CITIES</t>
  </si>
  <si>
    <t>^|</t>
  </si>
  <si>
    <t>BEGINNING</t>
  </si>
  <si>
    <t>LOCAL</t>
  </si>
  <si>
    <t>TOTAL</t>
  </si>
  <si>
    <t>STATE</t>
  </si>
  <si>
    <t>FEDERAL</t>
  </si>
  <si>
    <t>CONST.</t>
  </si>
  <si>
    <t>RECONST.</t>
  </si>
  <si>
    <t>MAINT.</t>
  </si>
  <si>
    <t>EQUIP</t>
  </si>
  <si>
    <t>OTHER</t>
  </si>
  <si>
    <t>RECEIPTS</t>
  </si>
  <si>
    <t>CLOSING</t>
  </si>
  <si>
    <t>OBLIGATED FOR</t>
  </si>
  <si>
    <t>RETAINED FOR</t>
  </si>
  <si>
    <t>BALANCE</t>
  </si>
  <si>
    <t>LOCAL ROAD</t>
  </si>
  <si>
    <t>TRANS IN</t>
  </si>
  <si>
    <t>PROCEEDS</t>
  </si>
  <si>
    <t>OPTION</t>
  </si>
  <si>
    <t>ALL OTHER</t>
  </si>
  <si>
    <t>HIGHWAY</t>
  </si>
  <si>
    <t>INVENTORY</t>
  </si>
  <si>
    <t>CHIP/SEAL</t>
  </si>
  <si>
    <t>R O W OR</t>
  </si>
  <si>
    <t>PROF SVCS</t>
  </si>
  <si>
    <t>INTEREST -</t>
  </si>
  <si>
    <t>INTEREST</t>
  </si>
  <si>
    <t>REDEMPTION</t>
  </si>
  <si>
    <t>PAYMENTS</t>
  </si>
  <si>
    <t>TRANS OUT</t>
  </si>
  <si>
    <t>DISBURSE-</t>
  </si>
  <si>
    <t>OVER</t>
  </si>
  <si>
    <t>FUND</t>
  </si>
  <si>
    <t>PROJECTS</t>
  </si>
  <si>
    <t>OPERATIONS</t>
  </si>
  <si>
    <t xml:space="preserve">           ITEM</t>
  </si>
  <si>
    <t>AMOUNT</t>
  </si>
  <si>
    <t>OPS FUND</t>
  </si>
  <si>
    <t>TAX</t>
  </si>
  <si>
    <t>SALE</t>
  </si>
  <si>
    <t>NON-HWY</t>
  </si>
  <si>
    <t xml:space="preserve">BONDS </t>
  </si>
  <si>
    <t>LOANS AND</t>
  </si>
  <si>
    <t>IMPACT</t>
  </si>
  <si>
    <t>REGIS'</t>
  </si>
  <si>
    <t>USER</t>
  </si>
  <si>
    <t>REPLACEMENT</t>
  </si>
  <si>
    <t>F. A. S.</t>
  </si>
  <si>
    <t>INCOME</t>
  </si>
  <si>
    <t>CRITICAL</t>
  </si>
  <si>
    <t>AID</t>
  </si>
  <si>
    <t>BRIDGES &amp;</t>
  </si>
  <si>
    <t>RAILWAY</t>
  </si>
  <si>
    <t>OR</t>
  </si>
  <si>
    <t>SNOW</t>
  </si>
  <si>
    <t>GRADING</t>
  </si>
  <si>
    <t>ROUTINE</t>
  </si>
  <si>
    <t>NEW</t>
  </si>
  <si>
    <t>PROPERTY</t>
  </si>
  <si>
    <t>STREET</t>
  </si>
  <si>
    <t>CLERICAL</t>
  </si>
  <si>
    <t>BONDS AND</t>
  </si>
  <si>
    <t>NOTES AND</t>
  </si>
  <si>
    <t>TO  LOCAL</t>
  </si>
  <si>
    <t>NON - HWY</t>
  </si>
  <si>
    <t>MENTS</t>
  </si>
  <si>
    <t>DISBURS'T</t>
  </si>
  <si>
    <t>I. RECEIPTS FOR ROAD AND STREET PURPOSES</t>
  </si>
  <si>
    <t>II. DISBURSEMENTS FOR ROAD AND STREET PURPOSES</t>
  </si>
  <si>
    <t>CITY</t>
  </si>
  <si>
    <t xml:space="preserve"> </t>
  </si>
  <si>
    <t>LEVY</t>
  </si>
  <si>
    <t>ACCOUNTS</t>
  </si>
  <si>
    <t>AND LIDS</t>
  </si>
  <si>
    <t>NOTES</t>
  </si>
  <si>
    <t>FEES</t>
  </si>
  <si>
    <t>REVENUE</t>
  </si>
  <si>
    <t>SHARING</t>
  </si>
  <si>
    <t>EXCHANGE</t>
  </si>
  <si>
    <t>BRIDGE</t>
  </si>
  <si>
    <t>SECONDARY</t>
  </si>
  <si>
    <t>URBAN</t>
  </si>
  <si>
    <t>ROADS</t>
  </si>
  <si>
    <t>CULVERTS</t>
  </si>
  <si>
    <t>CROSSING</t>
  </si>
  <si>
    <t>RECONSTR.</t>
  </si>
  <si>
    <t>SEAL COAT</t>
  </si>
  <si>
    <t>PATCHING</t>
  </si>
  <si>
    <t>REMOVAL</t>
  </si>
  <si>
    <t>BLADING</t>
  </si>
  <si>
    <t>MAINT</t>
  </si>
  <si>
    <t>PURCHASE</t>
  </si>
  <si>
    <t>LEASED</t>
  </si>
  <si>
    <t>ADMIN.</t>
  </si>
  <si>
    <t>LEASE</t>
  </si>
  <si>
    <t>LIGHTING</t>
  </si>
  <si>
    <t>AUDIT</t>
  </si>
  <si>
    <t>ENGINEERING</t>
  </si>
  <si>
    <t>LIDS</t>
  </si>
  <si>
    <t>LOANS</t>
  </si>
  <si>
    <t>GOVT</t>
  </si>
  <si>
    <t>FUND BALANCE BEGINNING OF YEAR.....</t>
  </si>
  <si>
    <t xml:space="preserve"> A. Receipts from local government sources:</t>
  </si>
  <si>
    <t xml:space="preserve"> A. Local highway disbursements</t>
  </si>
  <si>
    <t xml:space="preserve">  1. Property taxes and special assessments</t>
  </si>
  <si>
    <t xml:space="preserve">  1. Capital outlay</t>
  </si>
  <si>
    <t xml:space="preserve">  2. General fund appropriations</t>
  </si>
  <si>
    <t xml:space="preserve">   a. Right-of-way</t>
  </si>
  <si>
    <t>ACEQUIA</t>
  </si>
  <si>
    <t>FUNDS FROM LOCAL SOURCES</t>
  </si>
  <si>
    <t xml:space="preserve">  3. Local road-user taxes</t>
  </si>
  <si>
    <t xml:space="preserve">   b. Engineering</t>
  </si>
  <si>
    <t>ALBION</t>
  </si>
  <si>
    <t>PROPERTY TAX</t>
  </si>
  <si>
    <t xml:space="preserve">   a. Motor fuel</t>
  </si>
  <si>
    <t xml:space="preserve">   c. Construction</t>
  </si>
  <si>
    <t>AMERICAN FALLS</t>
  </si>
  <si>
    <t>SALE OF PROPERTY</t>
  </si>
  <si>
    <t xml:space="preserve">   b. Motor vehicles</t>
  </si>
  <si>
    <t xml:space="preserve">   d. Total (a. through c.)</t>
  </si>
  <si>
    <t>AMMON</t>
  </si>
  <si>
    <t>INTEREST INCOME</t>
  </si>
  <si>
    <t xml:space="preserve">  4. Other local receipts</t>
  </si>
  <si>
    <t xml:space="preserve">  2. Maintenance</t>
  </si>
  <si>
    <t>ARCO</t>
  </si>
  <si>
    <t>GENERAL FUND TRANSFER</t>
  </si>
  <si>
    <t xml:space="preserve">  5. Receipts from other local gov'ts</t>
  </si>
  <si>
    <t xml:space="preserve">   a. Maintenance of condition</t>
  </si>
  <si>
    <t>ARIMO</t>
  </si>
  <si>
    <t>PROCEEDS FROM BONDS</t>
  </si>
  <si>
    <t xml:space="preserve">  6. Proceeds of sale of bonds and notes:</t>
  </si>
  <si>
    <t xml:space="preserve">   b. Snow and ice removal</t>
  </si>
  <si>
    <t>ASHTON</t>
  </si>
  <si>
    <t>PROCEEDS FROM NOTES</t>
  </si>
  <si>
    <t xml:space="preserve">   a. Bonds</t>
  </si>
  <si>
    <t xml:space="preserve">   c. Total (a. + b.)</t>
  </si>
  <si>
    <t>ATHOL</t>
  </si>
  <si>
    <t>LOCAL IMPACT FEES</t>
  </si>
  <si>
    <t xml:space="preserve">   b. Notes</t>
  </si>
  <si>
    <t xml:space="preserve">  3. General administration and engineering</t>
  </si>
  <si>
    <t>ATOMIC CITY</t>
  </si>
  <si>
    <t>LOCAL OPTION REGISTRATIONS</t>
  </si>
  <si>
    <t xml:space="preserve">  7. Total (1 through 6)</t>
  </si>
  <si>
    <t xml:space="preserve">  4. Highway and traffic police</t>
  </si>
  <si>
    <t>BANCROFT</t>
  </si>
  <si>
    <t>ALL OTHER LOCAL</t>
  </si>
  <si>
    <t xml:space="preserve"> B. Private contributions</t>
  </si>
  <si>
    <t xml:space="preserve">  5. Total (1. through 4.)</t>
  </si>
  <si>
    <t>BASALT</t>
  </si>
  <si>
    <t xml:space="preserve">                TOTAL LOCAL FUNDING</t>
  </si>
  <si>
    <t xml:space="preserve"> C. Receipts from State government:</t>
  </si>
  <si>
    <t xml:space="preserve"> B. Debt service on local obligations</t>
  </si>
  <si>
    <t>BELLEVUE</t>
  </si>
  <si>
    <t>FUNDS FROM STATE</t>
  </si>
  <si>
    <t xml:space="preserve">  1. Highway-user taxes</t>
  </si>
  <si>
    <t xml:space="preserve">  1. Bonds</t>
  </si>
  <si>
    <t>BLACKFOOT</t>
  </si>
  <si>
    <t>RESTRICTED HIGHWAY ACCT</t>
  </si>
  <si>
    <t xml:space="preserve">  2. State general funds</t>
  </si>
  <si>
    <t xml:space="preserve">   a. Interest (including paying fees)</t>
  </si>
  <si>
    <t>BLISS</t>
  </si>
  <si>
    <t>HIGHWAY USER REVENUE</t>
  </si>
  <si>
    <t xml:space="preserve">  3. Other State funds</t>
  </si>
  <si>
    <t xml:space="preserve">   b. Redemption</t>
  </si>
  <si>
    <t>BLOOMINGTON</t>
  </si>
  <si>
    <t>SALES - INVENTORY REPLACEMENT</t>
  </si>
  <si>
    <t xml:space="preserve">  4. Total (1 through 3)</t>
  </si>
  <si>
    <t xml:space="preserve">  2. Notes</t>
  </si>
  <si>
    <t>BONNERS FERRY</t>
  </si>
  <si>
    <t>SALES TAX SHARING</t>
  </si>
  <si>
    <t xml:space="preserve"> D. Receipts from Federal Government</t>
  </si>
  <si>
    <t xml:space="preserve">   a. Interest (Including paying fees)</t>
  </si>
  <si>
    <t>BOVILL</t>
  </si>
  <si>
    <t>STATE EXCHANGE FAS</t>
  </si>
  <si>
    <t xml:space="preserve"> E. Total receipts (A.7 + B. + C.4 + D.)</t>
  </si>
  <si>
    <t>BUHL</t>
  </si>
  <si>
    <t>ALL OTHER STATE FUNDING</t>
  </si>
  <si>
    <t xml:space="preserve">  3. Total (1 + 2)</t>
  </si>
  <si>
    <t>BURLEY</t>
  </si>
  <si>
    <t xml:space="preserve">               TOTAL STATE FUNDING</t>
  </si>
  <si>
    <t>III. LOCAL HIGHWAY DEBT STATUS</t>
  </si>
  <si>
    <t xml:space="preserve"> C. Payments to other governments</t>
  </si>
  <si>
    <t>BUTTE CITY</t>
  </si>
  <si>
    <t>FUNDS FROM FEDERAL</t>
  </si>
  <si>
    <t>BONDS</t>
  </si>
  <si>
    <t xml:space="preserve">  1. To other local governments</t>
  </si>
  <si>
    <t>CALDWELL</t>
  </si>
  <si>
    <t>FOREST RESERVE APPORTION</t>
  </si>
  <si>
    <t xml:space="preserve"> A. Opening debt</t>
  </si>
  <si>
    <t xml:space="preserve">  2. To State</t>
  </si>
  <si>
    <t>CAMBRIDGE</t>
  </si>
  <si>
    <t>CRITICAL BRIDGE</t>
  </si>
  <si>
    <t xml:space="preserve"> B. Issues</t>
  </si>
  <si>
    <t>CASCADE</t>
  </si>
  <si>
    <t>STP RURAL</t>
  </si>
  <si>
    <t xml:space="preserve"> C. Redemptions</t>
  </si>
  <si>
    <t xml:space="preserve"> D. Disbursements of highway-users</t>
  </si>
  <si>
    <t>CASTLEFORD</t>
  </si>
  <si>
    <t>STP URBAN</t>
  </si>
  <si>
    <t xml:space="preserve"> D. Closing debt</t>
  </si>
  <si>
    <t xml:space="preserve">    revenue for nonhighway purposes</t>
  </si>
  <si>
    <t>CHALLIS</t>
  </si>
  <si>
    <t>ALL OTHER FEDERAL FUNDING</t>
  </si>
  <si>
    <t xml:space="preserve"> E. Total disbursements (A.5 + B.3 + C.3 + D.)</t>
  </si>
  <si>
    <t>CHUBBUCK</t>
  </si>
  <si>
    <t xml:space="preserve">               TOTAL FEDERAL FUNDS</t>
  </si>
  <si>
    <t>CLARK FORK</t>
  </si>
  <si>
    <t>------------------------------------------------------------------------</t>
  </si>
  <si>
    <t>------------------------------------------------</t>
  </si>
  <si>
    <t>CLIFTON</t>
  </si>
  <si>
    <t>NOTES AND COMMENTS</t>
  </si>
  <si>
    <t>COEUR D ALENE</t>
  </si>
  <si>
    <t>COTTONWOOD</t>
  </si>
  <si>
    <t>Item I.D. Receipts from Federal Gov't</t>
  </si>
  <si>
    <t>COUNCIL</t>
  </si>
  <si>
    <t>TOTAL RECEIPTS</t>
  </si>
  <si>
    <t>Forest Reserve</t>
  </si>
  <si>
    <t>CRAIGMONT</t>
  </si>
  <si>
    <t>Critical Bridge</t>
  </si>
  <si>
    <t>CROUCH</t>
  </si>
  <si>
    <t>DISBURSEMENTS</t>
  </si>
  <si>
    <t>Federal Secondary</t>
  </si>
  <si>
    <t>CULDESAC</t>
  </si>
  <si>
    <t>Federal Aid Urban</t>
  </si>
  <si>
    <t>DALTON GARDENS</t>
  </si>
  <si>
    <t>CONSTRUCTION</t>
  </si>
  <si>
    <t>All Other Federal</t>
  </si>
  <si>
    <t>DAYTON</t>
  </si>
  <si>
    <t>26+31</t>
  </si>
  <si>
    <t>ROADS &amp; STREETS</t>
  </si>
  <si>
    <t>DEARY</t>
  </si>
  <si>
    <t>27+32</t>
  </si>
  <si>
    <t>BRIDGES, CULVERTS AND STORM DRAINING</t>
  </si>
  <si>
    <t>INFORMATION FROM THE RECORDS OF:</t>
  </si>
  <si>
    <t>DECLO</t>
  </si>
  <si>
    <t>28+33</t>
  </si>
  <si>
    <t>RAILROAD CROSSING</t>
  </si>
  <si>
    <t>IDAHO TRANSPORTATION DEPARTMENT</t>
  </si>
  <si>
    <t>DIETRICH</t>
  </si>
  <si>
    <t>29+34</t>
  </si>
  <si>
    <t>ALL OTHER CONSTRUCTION</t>
  </si>
  <si>
    <t>DONNELLY</t>
  </si>
  <si>
    <t>TOTAL CONSTRUCTION</t>
  </si>
  <si>
    <t>PREPARED BY</t>
  </si>
  <si>
    <t>DOVER</t>
  </si>
  <si>
    <t>DOUGLAS W. BENZON, ECONOMICS AND RESEARCH MANAGER</t>
  </si>
  <si>
    <t>DOWNEY</t>
  </si>
  <si>
    <t>CHIP SEALING OR SEAL COATING</t>
  </si>
  <si>
    <t>DRIGGS</t>
  </si>
  <si>
    <t>PATCHING/CRACK SEALING</t>
  </si>
  <si>
    <t>DUBOIS</t>
  </si>
  <si>
    <t>SNOW REMOVAL;SANDING;ICE CONTROL</t>
  </si>
  <si>
    <t>EAST HOPE</t>
  </si>
  <si>
    <t xml:space="preserve">GRADING AND BLADING </t>
  </si>
  <si>
    <t>EDEN</t>
  </si>
  <si>
    <t>ELK RIVER</t>
  </si>
  <si>
    <t>ALL OTHER MAINTENANCE</t>
  </si>
  <si>
    <t>EMMETT</t>
  </si>
  <si>
    <t>FAIRFIELD</t>
  </si>
  <si>
    <t>NEW EQUIPMENT</t>
  </si>
  <si>
    <t>FERDINAND</t>
  </si>
  <si>
    <t>LEASE EQUIPMENT</t>
  </si>
  <si>
    <t>FERNAN LAKE</t>
  </si>
  <si>
    <t>EQUIPMENT MAINTENANCE</t>
  </si>
  <si>
    <t>FILER</t>
  </si>
  <si>
    <t>OTHER EQUIPMENT</t>
  </si>
  <si>
    <t>FIRTH</t>
  </si>
  <si>
    <t>OTHER EXPENDITURE</t>
  </si>
  <si>
    <t>FRANKLIN</t>
  </si>
  <si>
    <t>RIGHT OF WAY AND PROPERTY PURCHASE</t>
  </si>
  <si>
    <t>FRUITLAND</t>
  </si>
  <si>
    <t>RIGHT OF WAY AND PROPERTY LEASE</t>
  </si>
  <si>
    <t>GENESEE</t>
  </si>
  <si>
    <t>STREET LIGHTING</t>
  </si>
  <si>
    <t>GEORGETOWN</t>
  </si>
  <si>
    <t>PROFESSIONAL SERVICES - AUDIT AND CLERICAL</t>
  </si>
  <si>
    <t>GLENNS FERRY</t>
  </si>
  <si>
    <t>PROFESSIONAL SERVICES - ENGINEERING</t>
  </si>
  <si>
    <t>GOODING</t>
  </si>
  <si>
    <t>INTEREST PAID, BONDS AND LIDS</t>
  </si>
  <si>
    <t>GRACE</t>
  </si>
  <si>
    <t>INTEREST PAID, NOTES AND BONDS</t>
  </si>
  <si>
    <t>GRANDVIEW</t>
  </si>
  <si>
    <t>REDEPTION, BONDS</t>
  </si>
  <si>
    <t>GRANGEVILLE</t>
  </si>
  <si>
    <t>REDEMPTION, NOTES AND LOANS</t>
  </si>
  <si>
    <t>GREENLEAF</t>
  </si>
  <si>
    <t>PAYMENTS TO OTHER LOCAL GOVERNMENT</t>
  </si>
  <si>
    <t>HAGERMAN</t>
  </si>
  <si>
    <t>FUND TRANSFERS TO NON-HIGHWAY ACCOUNTS</t>
  </si>
  <si>
    <t>HAILEY</t>
  </si>
  <si>
    <t>HANSEN</t>
  </si>
  <si>
    <t>TOTAL DISBURSEMENTS</t>
  </si>
  <si>
    <t>HARRISON</t>
  </si>
  <si>
    <t xml:space="preserve">HAUSER </t>
  </si>
  <si>
    <t>RECEIPTS OVER DISBURSEMENTS</t>
  </si>
  <si>
    <t>HAYDEN</t>
  </si>
  <si>
    <t>HAYDEN LAKE</t>
  </si>
  <si>
    <t>FUND BALANCE END OF YEAR</t>
  </si>
  <si>
    <t>HAZELTON</t>
  </si>
  <si>
    <t>HEYBURN</t>
  </si>
  <si>
    <t>HOLLISTER</t>
  </si>
  <si>
    <t>HOMEDALE</t>
  </si>
  <si>
    <t>HOPE</t>
  </si>
  <si>
    <t>HORSESHOE BEND</t>
  </si>
  <si>
    <t>HUETTER</t>
  </si>
  <si>
    <t>IDAHO CITY</t>
  </si>
  <si>
    <t>IDAHO FALLS</t>
  </si>
  <si>
    <t>INKOM</t>
  </si>
  <si>
    <t>IONA</t>
  </si>
  <si>
    <t>IRWIN</t>
  </si>
  <si>
    <t>JEROME</t>
  </si>
  <si>
    <t>JULIAETTA</t>
  </si>
  <si>
    <t>KAMIAH</t>
  </si>
  <si>
    <t>KELLOGG</t>
  </si>
  <si>
    <t>KENDRICK</t>
  </si>
  <si>
    <t>KETCHUM</t>
  </si>
  <si>
    <t>KIMBERLY</t>
  </si>
  <si>
    <t>KOOSKIA</t>
  </si>
  <si>
    <t>KOOTENAI</t>
  </si>
  <si>
    <t>LAPWAI</t>
  </si>
  <si>
    <t>LAVA HOT SPRINGS</t>
  </si>
  <si>
    <t>LEADORE</t>
  </si>
  <si>
    <t>LEWISTON</t>
  </si>
  <si>
    <t>LEWISVILLE</t>
  </si>
  <si>
    <t>MACKAY</t>
  </si>
  <si>
    <t>MALAD</t>
  </si>
  <si>
    <t>MALTA</t>
  </si>
  <si>
    <t>MARSING</t>
  </si>
  <si>
    <t>MCCALL</t>
  </si>
  <si>
    <t>MCCAMMON</t>
  </si>
  <si>
    <t>MELBA</t>
  </si>
  <si>
    <t>MENAN</t>
  </si>
  <si>
    <t>MIDDLETON</t>
  </si>
  <si>
    <t>MIDVALE</t>
  </si>
  <si>
    <t>MINIDOKA</t>
  </si>
  <si>
    <t>MONTPELIER</t>
  </si>
  <si>
    <t>MOORE</t>
  </si>
  <si>
    <t>MOSCOW</t>
  </si>
  <si>
    <t>MOUNTAIN HOME</t>
  </si>
  <si>
    <t>MOYIE SPRINGS</t>
  </si>
  <si>
    <t>MUD LAKE</t>
  </si>
  <si>
    <t>MULLAN</t>
  </si>
  <si>
    <t>MURTAUGH</t>
  </si>
  <si>
    <t>NAMPA</t>
  </si>
  <si>
    <t>NEW MEADOWS</t>
  </si>
  <si>
    <t>NEW PLYMOUTH</t>
  </si>
  <si>
    <t>NEWDALE</t>
  </si>
  <si>
    <t>NEZ PERCE</t>
  </si>
  <si>
    <t>NOTUS</t>
  </si>
  <si>
    <t>OAKLEY</t>
  </si>
  <si>
    <t>OLD TOWN</t>
  </si>
  <si>
    <t>ONAWAY</t>
  </si>
  <si>
    <t>OROFINO</t>
  </si>
  <si>
    <t>OSBURN</t>
  </si>
  <si>
    <t>PARIS</t>
  </si>
  <si>
    <t>PARKER</t>
  </si>
  <si>
    <t>PARKLINE</t>
  </si>
  <si>
    <t>PARMA</t>
  </si>
  <si>
    <t>PAUL</t>
  </si>
  <si>
    <t>PAYETTE</t>
  </si>
  <si>
    <t>PECK</t>
  </si>
  <si>
    <t>PIERCE</t>
  </si>
  <si>
    <t>PINEHURST</t>
  </si>
  <si>
    <t>PLACERVILLE</t>
  </si>
  <si>
    <t>PLUMMER</t>
  </si>
  <si>
    <t>POCATELLO</t>
  </si>
  <si>
    <t>PONDERAY</t>
  </si>
  <si>
    <t>POST FALLS</t>
  </si>
  <si>
    <t>POTLATCH</t>
  </si>
  <si>
    <t>PRESTON</t>
  </si>
  <si>
    <t>PRIEST RIVER</t>
  </si>
  <si>
    <t>RATHDRUM</t>
  </si>
  <si>
    <t>REUBENS</t>
  </si>
  <si>
    <t>REXBURG</t>
  </si>
  <si>
    <t>RICHFIELD</t>
  </si>
  <si>
    <t>RIGBY</t>
  </si>
  <si>
    <t>RIGGINS</t>
  </si>
  <si>
    <t>RIRIE</t>
  </si>
  <si>
    <t>ROBERTS</t>
  </si>
  <si>
    <t>ROCKLAND</t>
  </si>
  <si>
    <t>RUPERT</t>
  </si>
  <si>
    <t>SALMON</t>
  </si>
  <si>
    <t>SANDPOINT</t>
  </si>
  <si>
    <t>SHELLEY</t>
  </si>
  <si>
    <t>SHOSHONE</t>
  </si>
  <si>
    <t>SMELTERVILLE</t>
  </si>
  <si>
    <t>SODA SPRINGS</t>
  </si>
  <si>
    <t>SPIRIT LAKE</t>
  </si>
  <si>
    <t>ST ANTHONY</t>
  </si>
  <si>
    <t>ST CHARLES</t>
  </si>
  <si>
    <t>ST MARIES</t>
  </si>
  <si>
    <t>STANLEY</t>
  </si>
  <si>
    <t>STITES</t>
  </si>
  <si>
    <t>SUGAR CITY</t>
  </si>
  <si>
    <t>SUN VALLEY</t>
  </si>
  <si>
    <t>SWAN VALLEY</t>
  </si>
  <si>
    <t>TENSED</t>
  </si>
  <si>
    <t>TETON</t>
  </si>
  <si>
    <t>TETONIA</t>
  </si>
  <si>
    <t>TROY</t>
  </si>
  <si>
    <t>TWIN FALLS</t>
  </si>
  <si>
    <t>UCON</t>
  </si>
  <si>
    <t>VICTOR</t>
  </si>
  <si>
    <t>WALLACE</t>
  </si>
  <si>
    <t>WARDNER</t>
  </si>
  <si>
    <t>WEIPPE</t>
  </si>
  <si>
    <t>WEISER</t>
  </si>
  <si>
    <t>WENDELL</t>
  </si>
  <si>
    <t>WESTON</t>
  </si>
  <si>
    <t>WHITEBIRD</t>
  </si>
  <si>
    <t>WILDER</t>
  </si>
  <si>
    <t>WINCHESTER</t>
  </si>
  <si>
    <t>WORLEY</t>
  </si>
  <si>
    <t xml:space="preserve">  T O T A L</t>
  </si>
  <si>
    <t xml:space="preserve">SUMMARY OF ALL COUNTIES </t>
  </si>
  <si>
    <t>SUMMARY GROUP:  ALL COUNTIES</t>
  </si>
  <si>
    <t>COUNTY</t>
  </si>
  <si>
    <t>ADAMS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</si>
  <si>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</si>
  <si>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</si>
  <si>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</si>
  <si>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</si>
  <si>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</si>
  <si>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</si>
  <si>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</si>
  <si>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</si>
  <si>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</si>
  <si>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</si>
  <si>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</si>
  <si>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CARIBOU</t>
  </si>
  <si>
    <t>CASSIA</t>
  </si>
  <si>
    <t>CLARK</t>
  </si>
  <si>
    <t>CLEARWATER</t>
  </si>
  <si>
    <t>CUSTER</t>
  </si>
  <si>
    <t>FREMONT</t>
  </si>
  <si>
    <t>GEM</t>
  </si>
  <si>
    <t>IDAHO</t>
  </si>
  <si>
    <t>JEFFERSON</t>
  </si>
  <si>
    <t>LEMHI</t>
  </si>
  <si>
    <t>MADISON</t>
  </si>
  <si>
    <t>ONEIDA</t>
  </si>
  <si>
    <t>OWYHEE</t>
  </si>
  <si>
    <t>VALLEY</t>
  </si>
  <si>
    <t>WASHINGTON</t>
  </si>
  <si>
    <t xml:space="preserve">SUMMARY OF ALL DISTRICTS </t>
  </si>
  <si>
    <t>SUMMARY GROUP:  ALL HIGHWAY DISTRICTS</t>
  </si>
  <si>
    <t>HIGHWAY DISTRICT</t>
  </si>
  <si>
    <t>ADA COUNTY HD</t>
  </si>
  <si>
    <t>ATLANTA HD</t>
  </si>
  <si>
    <t>BLISS HD</t>
  </si>
  <si>
    <t>BUHL HD</t>
  </si>
  <si>
    <t>BURLEY HD</t>
  </si>
  <si>
    <t>CANYON HD</t>
  </si>
  <si>
    <t>CENTRAL HD</t>
  </si>
  <si>
    <t>CLARKIA BETTER RD HD</t>
  </si>
  <si>
    <t>CLEARWATER HD</t>
  </si>
  <si>
    <t>COTTONWOOD HD</t>
  </si>
  <si>
    <t>DEER CREEK HD</t>
  </si>
  <si>
    <t>DIETRICH HD</t>
  </si>
  <si>
    <t>DOUMECQ HD</t>
  </si>
  <si>
    <t>DOWNEY-SWAN LAKE HD</t>
  </si>
  <si>
    <t>EASTSIDE HD</t>
  </si>
  <si>
    <t>EVERGREEN HD</t>
  </si>
  <si>
    <t>FENN HD</t>
  </si>
  <si>
    <t>FERDINAND HD</t>
  </si>
  <si>
    <t>FILER HD</t>
  </si>
  <si>
    <t>GEM HD</t>
  </si>
  <si>
    <t>GLENNS FERRY HD</t>
  </si>
  <si>
    <t>GOLDEN GATE HD</t>
  </si>
  <si>
    <t>GOOD ROADS HD #2</t>
  </si>
  <si>
    <t>GOODING HD</t>
  </si>
  <si>
    <t>GRANGEVILLE HD</t>
  </si>
  <si>
    <t>GREENCREEK HD</t>
  </si>
  <si>
    <t>HAGERMAN HD</t>
  </si>
  <si>
    <t>HIGHWAY DISTRICT #1</t>
  </si>
  <si>
    <t>HILLSDALE HD</t>
  </si>
  <si>
    <t>HOMEDALE HD</t>
  </si>
  <si>
    <t>JEROME HD</t>
  </si>
  <si>
    <t>KAMIAH HD</t>
  </si>
  <si>
    <t>KEUTERVILLE HD</t>
  </si>
  <si>
    <t>KIDDER-HARRIS HD</t>
  </si>
  <si>
    <t>KIMAMA HD</t>
  </si>
  <si>
    <t>LAKES HD</t>
  </si>
  <si>
    <t>LOST RIVER HD</t>
  </si>
  <si>
    <t>MINIDOKA HD</t>
  </si>
  <si>
    <t>MOUNTAIN HOME HD</t>
  </si>
  <si>
    <t>MURTAUGH HD</t>
  </si>
  <si>
    <t>NAMPA HD</t>
  </si>
  <si>
    <t>NORTH HD</t>
  </si>
  <si>
    <t>NORTH LATAH HD</t>
  </si>
  <si>
    <t>NOTUS PARMA HD</t>
  </si>
  <si>
    <t>OAKLEY HD</t>
  </si>
  <si>
    <t>PLUMMER GATEWAY HD</t>
  </si>
  <si>
    <t>POST FALLS HD</t>
  </si>
  <si>
    <t>POWER CO HD</t>
  </si>
  <si>
    <t>PRAIRIE HD</t>
  </si>
  <si>
    <t>RAFT RIVER HD</t>
  </si>
  <si>
    <t>RICHFIELD HD</t>
  </si>
  <si>
    <t>SHOSHONE HD</t>
  </si>
  <si>
    <t>SOUTH LATAH HD</t>
  </si>
  <si>
    <t>THREE CREEKS HD</t>
  </si>
  <si>
    <t>TWIN FALLS HD</t>
  </si>
  <si>
    <t>UNION INDEP. HD</t>
  </si>
  <si>
    <t>WEISER VALLEY HD</t>
  </si>
  <si>
    <t>WENDELL HD</t>
  </si>
  <si>
    <t>WEST POINT HD</t>
  </si>
  <si>
    <t>WHITE BIRD HD</t>
  </si>
  <si>
    <t>WINONA HD</t>
  </si>
  <si>
    <t>WORLEY HD</t>
  </si>
  <si>
    <t>TOTALS</t>
  </si>
  <si>
    <t>ENTITY</t>
  </si>
  <si>
    <t>CITIES</t>
  </si>
  <si>
    <t>COUNTIES</t>
  </si>
  <si>
    <t>HIGHWAY DISTS</t>
  </si>
  <si>
    <t>EXPENSE</t>
  </si>
  <si>
    <t>HUR</t>
  </si>
  <si>
    <t>ALL OTHER EXPENDITURES</t>
  </si>
  <si>
    <t>EXPENDITURE</t>
  </si>
  <si>
    <t>NON-RHF</t>
  </si>
  <si>
    <t>TRANSFER</t>
  </si>
  <si>
    <t>TO NON HWY</t>
  </si>
  <si>
    <t>REDEMPTION, BONDS</t>
  </si>
  <si>
    <t>CAREY</t>
  </si>
  <si>
    <t>25+30</t>
  </si>
  <si>
    <t>CLAYTON</t>
  </si>
  <si>
    <t>DRUMMOND</t>
  </si>
  <si>
    <t>ISLAND PARK</t>
  </si>
  <si>
    <t>OXFORD</t>
  </si>
  <si>
    <t>HAMER</t>
  </si>
  <si>
    <t xml:space="preserve">  </t>
  </si>
  <si>
    <t xml:space="preserve">   </t>
  </si>
  <si>
    <t xml:space="preserve">    </t>
  </si>
  <si>
    <t>ALBION HD</t>
  </si>
  <si>
    <t>SPENCER</t>
  </si>
  <si>
    <t>ABERDEEN</t>
  </si>
  <si>
    <t>YEAR ENDED:     SEPTEMBER 30, 2006</t>
  </si>
  <si>
    <t>YEAR ENDED:     SEPTEMBER 30, 2009</t>
  </si>
  <si>
    <t>INDEPENDENT HD</t>
  </si>
  <si>
    <t>COUNTY FINANCE REPORT FOR F.Y. 2010</t>
  </si>
  <si>
    <t>ADJUST-</t>
  </si>
  <si>
    <t>HIGHWAY DISTRICT FINANCE REPORT FOR F.Y. 2011</t>
  </si>
  <si>
    <t>YEAR ENDED:     SEPTEMBER 30, 2011</t>
  </si>
  <si>
    <t>CITY STREET FINANCE REPORT FOR F.Y. 2011</t>
  </si>
  <si>
    <t>SECURE</t>
  </si>
  <si>
    <t>RURAL</t>
  </si>
  <si>
    <t>SCHOOLS</t>
  </si>
  <si>
    <t xml:space="preserve">SECURE </t>
  </si>
  <si>
    <t>WINTER</t>
  </si>
  <si>
    <t>HIGHWAY DISTRICT FINANCE REPORTS FOR THE YEAR ENDED SEPTEMBER 30, 2015</t>
  </si>
  <si>
    <t>COUNTY ROAD FINANCE REPORTS FOR THE YEAR ENDED SEPTEMBER 30, 2015</t>
  </si>
  <si>
    <t>CITY STREET FINANCE REPORTS FOR THE YEAR ENDED SEPTEMBER 30,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</si>
</sst>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1">
    <xf numFmtId="0" fontId="0" fillId="0" borderId="0" xfId="0"/>
    <xf numFmtId="0" fontId="0" fillId="2" borderId="0" xfId="0" applyFill="1"/>
    <xf numFmtId="0" fontId="0" fillId="3" borderId="0" xfId="0" applyFill="1"/>
    <xf numFmtId="164" fontId="0" fillId="0" borderId="0" xfId="2" applyNumberFormat="1" applyFont="1"/>
    <xf numFmtId="3" fontId="0" fillId="3" borderId="0" xfId="0" applyNumberFormat="1" applyFill="1"/>
    <xf numFmtId="3" fontId="0" fillId="2" borderId="0" xfId="0" applyNumberFormat="1" applyFill="1"/>
    <xf numFmtId="3" fontId="0" fillId="0" borderId="0" xfId="0" applyNumberFormat="1"/>
    <xf numFmtId="3" fontId="0" fillId="0" borderId="1" xfId="0" applyNumberFormat="1" applyBorder="1"/>
    <xf numFmtId="3" fontId="1" fillId="0" borderId="0" xfId="0" applyNumberFormat="1" applyFont="1" applyAlignment="1">
      <alignment horizontal="center"/>
    </xf>
    <xf numFmtId="3" fontId="1" fillId="2" borderId="0" xfId="0" applyNumberFormat="1" applyFont="1" applyFill="1" applyAlignment="1">
      <alignment horizontal="center"/>
    </xf>
    <xf numFmtId="3" fontId="1" fillId="0" borderId="0" xfId="0" quotePrefix="1" applyNumberFormat="1" applyFont="1" applyAlignment="1">
      <alignment horizontal="center"/>
    </xf>
    <xf numFmtId="3" fontId="0" fillId="0" borderId="2" xfId="0" applyNumberFormat="1" applyBorder="1"/>
    <xf numFmtId="3" fontId="0" fillId="0" borderId="3" xfId="0" applyNumberFormat="1" applyBorder="1"/>
    <xf numFmtId="3" fontId="0" fillId="0" borderId="0" xfId="2" applyNumberFormat="1" applyFont="1"/>
    <xf numFmtId="3" fontId="0" fillId="0" borderId="4" xfId="0" applyNumberFormat="1" applyBorder="1"/>
    <xf numFmtId="3" fontId="0" fillId="2" borderId="5" xfId="0" applyNumberFormat="1" applyFill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3" borderId="0" xfId="1" applyNumberFormat="1" applyFont="1" applyFill="1"/>
    <xf numFmtId="3" fontId="0" fillId="2" borderId="0" xfId="1" applyNumberFormat="1" applyFont="1" applyFill="1"/>
    <xf numFmtId="3" fontId="0" fillId="0" borderId="0" xfId="1" applyNumberFormat="1" applyFont="1"/>
    <xf numFmtId="3" fontId="0" fillId="0" borderId="1" xfId="1" applyNumberFormat="1" applyFont="1" applyBorder="1"/>
    <xf numFmtId="3" fontId="0" fillId="2" borderId="0" xfId="2" applyNumberFormat="1" applyFont="1" applyFill="1"/>
    <xf numFmtId="3" fontId="0" fillId="0" borderId="0" xfId="0" applyNumberFormat="1" applyProtection="1"/>
    <xf numFmtId="3" fontId="0" fillId="3" borderId="8" xfId="1" applyNumberFormat="1" applyFont="1" applyFill="1" applyBorder="1"/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0" fontId="0" fillId="0" borderId="0" xfId="3" applyNumberFormat="1" applyFont="1" applyAlignment="1">
      <alignment horizontal="left"/>
    </xf>
    <xf numFmtId="3" fontId="0" fillId="0" borderId="0" xfId="1" applyNumberFormat="1" applyFont="1" applyFill="1"/>
    <xf numFmtId="3" fontId="0" fillId="0" borderId="0" xfId="0" applyNumberFormat="1" applyFill="1"/>
    <xf numFmtId="0" fontId="0" fillId="0" borderId="0" xfId="0" applyFill="1" applyBorder="1"/>
    <xf numFmtId="3" fontId="0" fillId="3" borderId="9" xfId="0" applyNumberFormat="1" applyFill="1" applyBorder="1"/>
    <xf numFmtId="3" fontId="0" fillId="0" borderId="9" xfId="0" applyNumberFormat="1" applyBorder="1"/>
    <xf numFmtId="15" fontId="0" fillId="0" borderId="0" xfId="0" applyNumberFormat="1"/>
    <xf numFmtId="3" fontId="0" fillId="0" borderId="10" xfId="1" applyNumberFormat="1" applyFont="1" applyFill="1" applyBorder="1"/>
    <xf numFmtId="3" fontId="1" fillId="0" borderId="0" xfId="0" applyNumberFormat="1" applyFont="1"/>
    <xf numFmtId="3" fontId="1" fillId="0" borderId="0" xfId="0" applyNumberFormat="1" applyFont="1" applyAlignment="1">
      <alignment horizontal="left"/>
    </xf>
    <xf numFmtId="3" fontId="0" fillId="0" borderId="9" xfId="0" applyNumberFormat="1" applyBorder="1" applyAlignment="1">
      <alignment horizontal="left"/>
    </xf>
    <xf numFmtId="3" fontId="1" fillId="0" borderId="9" xfId="0" applyNumberFormat="1" applyFont="1" applyBorder="1"/>
    <xf numFmtId="3" fontId="0" fillId="0" borderId="9" xfId="2" applyNumberFormat="1" applyFont="1" applyBorder="1"/>
    <xf numFmtId="3" fontId="0" fillId="3" borderId="0" xfId="0" applyNumberFormat="1" applyFill="1" applyAlignment="1">
      <alignment horizontal="left"/>
    </xf>
    <xf numFmtId="0" fontId="0" fillId="0" borderId="0" xfId="0" applyFill="1"/>
    <xf numFmtId="165" fontId="0" fillId="0" borderId="0" xfId="1" applyNumberFormat="1" applyFont="1" applyFill="1" applyBorder="1"/>
    <xf numFmtId="3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14" fontId="0" fillId="0" borderId="0" xfId="0" applyNumberFormat="1" applyFill="1" applyBorder="1"/>
    <xf numFmtId="164" fontId="0" fillId="0" borderId="0" xfId="2" applyNumberFormat="1" applyFont="1" applyFill="1" applyBorder="1"/>
    <xf numFmtId="0" fontId="0" fillId="0" borderId="0" xfId="0" applyFill="1" applyBorder="1" applyProtection="1"/>
    <xf numFmtId="3" fontId="0" fillId="2" borderId="9" xfId="0" applyNumberFormat="1" applyFill="1" applyBorder="1"/>
    <xf numFmtId="3" fontId="0" fillId="0" borderId="2" xfId="0" applyNumberFormat="1" applyFill="1" applyBorder="1"/>
    <xf numFmtId="3" fontId="0" fillId="0" borderId="1" xfId="0" applyNumberFormat="1" applyFill="1" applyBorder="1"/>
    <xf numFmtId="3" fontId="0" fillId="0" borderId="3" xfId="0" applyNumberFormat="1" applyFill="1" applyBorder="1"/>
    <xf numFmtId="0" fontId="0" fillId="0" borderId="11" xfId="0" applyBorder="1"/>
    <xf numFmtId="3" fontId="0" fillId="3" borderId="2" xfId="1" applyNumberFormat="1" applyFont="1" applyFill="1" applyBorder="1"/>
    <xf numFmtId="3" fontId="0" fillId="3" borderId="1" xfId="1" applyNumberFormat="1" applyFont="1" applyFill="1" applyBorder="1"/>
    <xf numFmtId="0" fontId="0" fillId="3" borderId="8" xfId="0" applyFill="1" applyBorder="1"/>
    <xf numFmtId="0" fontId="0" fillId="2" borderId="0" xfId="0" applyFill="1" applyBorder="1"/>
    <xf numFmtId="3" fontId="0" fillId="0" borderId="4" xfId="0" applyNumberFormat="1" applyFill="1" applyBorder="1"/>
    <xf numFmtId="3" fontId="0" fillId="2" borderId="4" xfId="0" applyNumberFormat="1" applyFill="1" applyBorder="1"/>
    <xf numFmtId="3" fontId="0" fillId="3" borderId="1" xfId="1" applyNumberFormat="1" applyFont="1" applyFill="1" applyBorder="1" applyProtection="1"/>
    <xf numFmtId="3" fontId="0" fillId="3" borderId="3" xfId="1" applyNumberFormat="1" applyFont="1" applyFill="1" applyBorder="1" applyProtection="1"/>
    <xf numFmtId="3" fontId="0" fillId="3" borderId="8" xfId="1" applyNumberFormat="1" applyFont="1" applyFill="1" applyBorder="1" applyProtection="1"/>
    <xf numFmtId="3" fontId="0" fillId="0" borderId="10" xfId="1" applyNumberFormat="1" applyFont="1" applyFill="1" applyBorder="1" applyProtection="1"/>
    <xf numFmtId="3" fontId="0" fillId="0" borderId="9" xfId="0" applyNumberFormat="1" applyFill="1" applyBorder="1"/>
    <xf numFmtId="0" fontId="0" fillId="0" borderId="3" xfId="0" applyFill="1" applyBorder="1"/>
    <xf numFmtId="43" fontId="0" fillId="0" borderId="0" xfId="1" applyFont="1"/>
    <xf numFmtId="3" fontId="0" fillId="0" borderId="12" xfId="0" applyNumberFormat="1" applyBorder="1"/>
    <xf numFmtId="3" fontId="0" fillId="0" borderId="0" xfId="0" applyNumberFormat="1" applyBorder="1"/>
    <xf numFmtId="0" fontId="0" fillId="0" borderId="0" xfId="0" applyBorder="1"/>
    <xf numFmtId="3" fontId="0" fillId="0" borderId="11" xfId="0" applyNumberFormat="1" applyFill="1" applyBorder="1"/>
    <xf numFmtId="3" fontId="0" fillId="3" borderId="13" xfId="0" applyNumberFormat="1" applyFill="1" applyBorder="1"/>
    <xf numFmtId="3" fontId="0" fillId="3" borderId="12" xfId="0" applyNumberFormat="1" applyFill="1" applyBorder="1"/>
    <xf numFmtId="3" fontId="0" fillId="3" borderId="14" xfId="0" applyNumberFormat="1" applyFill="1" applyBorder="1"/>
    <xf numFmtId="3" fontId="0" fillId="0" borderId="15" xfId="0" applyNumberFormat="1" applyFill="1" applyBorder="1"/>
    <xf numFmtId="3" fontId="0" fillId="2" borderId="0" xfId="0" applyNumberFormat="1" applyFill="1" applyBorder="1"/>
    <xf numFmtId="3" fontId="3" fillId="0" borderId="0" xfId="1" applyNumberFormat="1" applyFont="1"/>
    <xf numFmtId="3" fontId="0" fillId="3" borderId="0" xfId="1" applyNumberFormat="1" applyFont="1" applyFill="1" applyBorder="1"/>
    <xf numFmtId="3" fontId="0" fillId="0" borderId="0" xfId="1" applyNumberFormat="1" applyFont="1" applyFill="1" applyBorder="1"/>
    <xf numFmtId="3" fontId="1" fillId="0" borderId="9" xfId="0" applyNumberFormat="1" applyFont="1" applyBorder="1" applyAlignment="1">
      <alignment horizontal="center"/>
    </xf>
    <xf numFmtId="3" fontId="0" fillId="4" borderId="0" xfId="0" applyNumberFormat="1" applyFill="1"/>
    <xf numFmtId="3" fontId="0" fillId="4" borderId="9" xfId="0" applyNumberFormat="1" applyFill="1" applyBorder="1"/>
    <xf numFmtId="3" fontId="2" fillId="0" borderId="0" xfId="1" applyNumberFormat="1" applyFont="1"/>
    <xf numFmtId="3" fontId="2" fillId="0" borderId="1" xfId="1" applyNumberFormat="1" applyFont="1" applyBorder="1"/>
    <xf numFmtId="3" fontId="2" fillId="0" borderId="0" xfId="0" applyNumberFormat="1" applyFont="1"/>
    <xf numFmtId="3" fontId="2" fillId="3" borderId="0" xfId="1" applyNumberFormat="1" applyFont="1" applyFill="1"/>
    <xf numFmtId="3" fontId="0" fillId="0" borderId="8" xfId="1" applyNumberFormat="1" applyFont="1" applyFill="1" applyBorder="1"/>
    <xf numFmtId="3" fontId="4" fillId="0" borderId="0" xfId="1" applyNumberFormat="1" applyFont="1" applyFill="1"/>
    <xf numFmtId="0" fontId="0" fillId="5" borderId="0" xfId="0" applyFill="1"/>
    <xf numFmtId="3" fontId="0" fillId="0" borderId="0" xfId="0" applyNumberFormat="1" applyFill="1" applyAlignment="1">
      <alignment horizontal="left"/>
    </xf>
    <xf numFmtId="10" fontId="0" fillId="0" borderId="0" xfId="0" applyNumberFormat="1" applyFill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V205"/>
  <sheetViews>
    <sheetView tabSelected="1" zoomScale="90" zoomScaleNormal="90" workbookViewId="0">
      <pane xSplit="2" ySplit="9" topLeftCell="C10" activePane="bottomRight" state="frozen"/>
      <selection activeCell="B1" sqref="B1"/>
      <selection pane="topRight" activeCell="C1" sqref="C1"/>
      <selection pane="bottomLeft" activeCell="B10" sqref="B10"/>
      <selection pane="bottomRight" activeCell="B15" sqref="B15"/>
    </sheetView>
  </sheetViews>
  <sheetFormatPr defaultColWidth="8.85546875" defaultRowHeight="12.75" x14ac:dyDescent="0.2"/>
  <cols>
    <col min="1" max="1" width="2.28515625" style="6" customWidth="1"/>
    <col min="2" max="2" width="20.140625" style="30" customWidth="1"/>
    <col min="3" max="3" width="11.140625" style="6" bestFit="1" customWidth="1"/>
    <col min="4" max="4" width="5.5703125" style="6" bestFit="1" customWidth="1"/>
    <col min="5" max="5" width="12.5703125" style="6" customWidth="1"/>
    <col min="6" max="6" width="9.85546875" style="6" bestFit="1" customWidth="1"/>
    <col min="7" max="7" width="10" style="6" bestFit="1" customWidth="1"/>
    <col min="8" max="9" width="11.42578125" style="6" bestFit="1" customWidth="1"/>
    <col min="10" max="10" width="11.7109375" style="6" bestFit="1" customWidth="1"/>
    <col min="11" max="11" width="9.85546875" style="6" customWidth="1"/>
    <col min="12" max="12" width="8.140625" style="6" bestFit="1" customWidth="1"/>
    <col min="13" max="13" width="11.140625" style="6" bestFit="1" customWidth="1"/>
    <col min="14" max="14" width="11.7109375" style="6" customWidth="1"/>
    <col min="15" max="15" width="3.7109375" style="6" customWidth="1"/>
    <col min="16" max="16" width="11.28515625" style="6" customWidth="1"/>
    <col min="17" max="17" width="15.42578125" style="6" bestFit="1" customWidth="1"/>
    <col min="18" max="18" width="10.7109375" style="6" customWidth="1"/>
    <col min="19" max="19" width="11.42578125" style="6" bestFit="1" customWidth="1"/>
    <col min="20" max="20" width="11.140625" style="6" bestFit="1" customWidth="1"/>
    <col min="21" max="21" width="11.28515625" style="6" customWidth="1"/>
    <col min="22" max="22" width="2.140625" style="6" bestFit="1" customWidth="1"/>
    <col min="23" max="23" width="12.140625" style="6" customWidth="1"/>
    <col min="24" max="24" width="9.7109375" style="6" bestFit="1" customWidth="1"/>
    <col min="25" max="25" width="12.85546875" style="6" bestFit="1" customWidth="1"/>
    <col min="26" max="26" width="9.7109375" style="6" bestFit="1" customWidth="1"/>
    <col min="27" max="27" width="11.140625" style="6" bestFit="1" customWidth="1"/>
    <col min="28" max="28" width="10.42578125" style="6" customWidth="1"/>
    <col min="29" max="29" width="3.7109375" style="6" customWidth="1"/>
    <col min="30" max="30" width="12.85546875" style="6" customWidth="1"/>
    <col min="31" max="31" width="2.28515625" style="6" bestFit="1" customWidth="1"/>
    <col min="32" max="32" width="12.140625" style="6" customWidth="1"/>
    <col min="33" max="33" width="11.140625" style="6" bestFit="1" customWidth="1"/>
    <col min="34" max="34" width="10.7109375" style="6" bestFit="1" customWidth="1"/>
    <col min="35" max="35" width="11.42578125" style="6" customWidth="1"/>
    <col min="36" max="36" width="10.140625" style="6" customWidth="1"/>
    <col min="37" max="37" width="2.28515625" style="6" bestFit="1" customWidth="1"/>
    <col min="38" max="38" width="12" style="6" customWidth="1"/>
    <col min="39" max="39" width="11.140625" style="6" bestFit="1" customWidth="1"/>
    <col min="40" max="40" width="10.7109375" style="6" bestFit="1" customWidth="1"/>
    <col min="41" max="41" width="10.42578125" style="6" bestFit="1" customWidth="1"/>
    <col min="42" max="42" width="11.7109375" style="6" customWidth="1"/>
    <col min="43" max="43" width="3.7109375" style="6" customWidth="1"/>
    <col min="44" max="44" width="11.42578125" style="6" customWidth="1"/>
    <col min="45" max="45" width="10.85546875" style="6" bestFit="1" customWidth="1"/>
    <col min="46" max="46" width="10.28515625" style="6" bestFit="1" customWidth="1"/>
    <col min="47" max="47" width="9.7109375" style="6" bestFit="1" customWidth="1"/>
    <col min="48" max="48" width="10.7109375" style="6" bestFit="1" customWidth="1"/>
    <col min="49" max="49" width="11.140625" style="6" customWidth="1"/>
    <col min="50" max="50" width="11.85546875" style="6" customWidth="1"/>
    <col min="51" max="51" width="3.7109375" style="6" customWidth="1"/>
    <col min="52" max="52" width="12" style="6" bestFit="1" customWidth="1"/>
    <col min="53" max="53" width="9.140625" style="6" bestFit="1" customWidth="1"/>
    <col min="54" max="55" width="10.28515625" style="6" customWidth="1"/>
    <col min="56" max="56" width="11.28515625" style="6" customWidth="1"/>
    <col min="57" max="57" width="3.7109375" style="6" customWidth="1"/>
    <col min="58" max="58" width="13.85546875" style="6" customWidth="1"/>
    <col min="59" max="59" width="3.7109375" style="6" customWidth="1"/>
    <col min="60" max="60" width="12.140625" style="6" customWidth="1"/>
    <col min="61" max="61" width="11.42578125" style="6" bestFit="1" customWidth="1"/>
    <col min="62" max="62" width="10.42578125" style="6" customWidth="1"/>
    <col min="63" max="63" width="11.85546875" style="6" bestFit="1" customWidth="1"/>
    <col min="64" max="64" width="13.85546875" style="6" bestFit="1" customWidth="1"/>
    <col min="65" max="65" width="12.140625" style="6" bestFit="1" customWidth="1"/>
    <col min="66" max="66" width="11.7109375" style="6" bestFit="1" customWidth="1"/>
    <col min="67" max="68" width="13.7109375" style="6" bestFit="1" customWidth="1"/>
    <col min="69" max="70" width="11.5703125" style="6" bestFit="1" customWidth="1"/>
    <col min="71" max="71" width="11.140625" style="6" bestFit="1" customWidth="1"/>
    <col min="72" max="72" width="10.85546875" style="6" customWidth="1"/>
    <col min="73" max="73" width="3.140625" style="6" bestFit="1" customWidth="1"/>
    <col min="74" max="74" width="12.7109375" style="6" customWidth="1"/>
    <col min="75" max="75" width="3.140625" style="6" bestFit="1" customWidth="1"/>
    <col min="76" max="76" width="11.7109375" style="6" customWidth="1"/>
    <col min="77" max="77" width="3.140625" style="6" bestFit="1" customWidth="1"/>
    <col min="78" max="78" width="10.5703125" style="6" customWidth="1"/>
    <col min="79" max="79" width="3.140625" style="6" bestFit="1" customWidth="1"/>
    <col min="80" max="80" width="15.140625" style="6" customWidth="1"/>
    <col min="81" max="81" width="2.28515625" style="6" bestFit="1" customWidth="1"/>
    <col min="82" max="82" width="16" style="30" bestFit="1" customWidth="1"/>
    <col min="83" max="83" width="14.85546875" style="30" bestFit="1" customWidth="1"/>
    <col min="84" max="84" width="3.28515625" style="6" bestFit="1" customWidth="1"/>
    <col min="85" max="85" width="30.42578125" style="26" customWidth="1"/>
    <col min="86" max="86" width="43.42578125" style="6" customWidth="1"/>
    <col min="87" max="87" width="8.85546875" style="6" customWidth="1"/>
    <col min="88" max="88" width="12.85546875" style="6" customWidth="1"/>
    <col min="89" max="89" width="22.140625" style="6" customWidth="1"/>
    <col min="90" max="90" width="2.42578125" style="6" bestFit="1" customWidth="1"/>
    <col min="91" max="91" width="60.5703125" style="6" bestFit="1" customWidth="1"/>
    <col min="92" max="92" width="34" style="6" bestFit="1" customWidth="1"/>
    <col min="93" max="93" width="11.28515625" style="6" bestFit="1" customWidth="1"/>
    <col min="94" max="94" width="7.42578125" style="6" bestFit="1" customWidth="1"/>
    <col min="95" max="95" width="10.140625" style="6" bestFit="1" customWidth="1"/>
    <col min="96" max="96" width="53.7109375" style="6" bestFit="1" customWidth="1"/>
    <col min="97" max="97" width="29.7109375" style="6" bestFit="1" customWidth="1"/>
    <col min="98" max="98" width="8.85546875" style="6" customWidth="1"/>
    <col min="99" max="99" width="13.42578125" style="6" customWidth="1"/>
    <col min="100" max="100" width="10.140625" style="6" bestFit="1" customWidth="1"/>
    <col min="101" max="16384" width="8.85546875" style="6"/>
  </cols>
  <sheetData>
    <row r="1" spans="1:100" x14ac:dyDescent="0.2">
      <c r="B1" s="30" t="s">
        <v>564</v>
      </c>
      <c r="CD1" s="6"/>
      <c r="CE1" s="6"/>
      <c r="CG1" s="26" t="s">
        <v>556</v>
      </c>
      <c r="CK1" s="34"/>
      <c r="CN1" s="6" t="s">
        <v>0</v>
      </c>
      <c r="CR1" s="6" t="s">
        <v>1</v>
      </c>
      <c r="CV1" s="34">
        <f ca="1">((NOW()))</f>
        <v>42627.507759953703</v>
      </c>
    </row>
    <row r="2" spans="1:100" x14ac:dyDescent="0.2">
      <c r="CD2" s="6"/>
      <c r="CE2" s="6"/>
      <c r="CR2" s="6" t="s">
        <v>550</v>
      </c>
    </row>
    <row r="3" spans="1:100" x14ac:dyDescent="0.2">
      <c r="C3"/>
      <c r="D3"/>
      <c r="E3" t="s">
        <v>2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 t="s">
        <v>3</v>
      </c>
      <c r="X3"/>
      <c r="Y3"/>
      <c r="Z3"/>
      <c r="AA3"/>
      <c r="AB3"/>
      <c r="AC3"/>
      <c r="AD3"/>
      <c r="AE3"/>
      <c r="AF3" t="s">
        <v>4</v>
      </c>
      <c r="AG3"/>
      <c r="AH3"/>
      <c r="AI3"/>
      <c r="AJ3"/>
      <c r="AK3"/>
      <c r="AL3" t="s">
        <v>5</v>
      </c>
      <c r="AM3"/>
      <c r="AN3"/>
      <c r="AO3"/>
      <c r="AP3"/>
      <c r="AQ3"/>
      <c r="AR3" t="s">
        <v>6</v>
      </c>
      <c r="AS3"/>
      <c r="AT3"/>
      <c r="AU3"/>
      <c r="AV3"/>
      <c r="AW3"/>
      <c r="AX3"/>
      <c r="AY3"/>
      <c r="AZ3" t="s">
        <v>7</v>
      </c>
      <c r="BA3"/>
      <c r="BB3"/>
      <c r="BC3"/>
      <c r="BD3"/>
      <c r="BE3"/>
      <c r="BF3" t="s">
        <v>8</v>
      </c>
      <c r="BG3"/>
      <c r="BH3" t="s">
        <v>9</v>
      </c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G3" s="26" t="s">
        <v>10</v>
      </c>
      <c r="CR3" s="6" t="s">
        <v>11</v>
      </c>
    </row>
    <row r="4" spans="1:100" x14ac:dyDescent="0.2">
      <c r="C4" s="8">
        <v>1</v>
      </c>
      <c r="D4" s="9"/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9"/>
      <c r="P4" s="8">
        <v>12</v>
      </c>
      <c r="Q4" s="8">
        <v>13</v>
      </c>
      <c r="R4" s="8">
        <v>14</v>
      </c>
      <c r="S4" s="8">
        <v>15</v>
      </c>
      <c r="T4" s="8">
        <v>16</v>
      </c>
      <c r="U4" s="8">
        <v>17</v>
      </c>
      <c r="V4" s="9"/>
      <c r="W4" s="8">
        <v>18</v>
      </c>
      <c r="X4" s="8">
        <v>19</v>
      </c>
      <c r="Y4" s="8">
        <v>20</v>
      </c>
      <c r="Z4" s="8">
        <v>21</v>
      </c>
      <c r="AA4" s="8">
        <v>22</v>
      </c>
      <c r="AB4" s="8">
        <v>23</v>
      </c>
      <c r="AC4" s="9"/>
      <c r="AD4" s="8">
        <v>24</v>
      </c>
      <c r="AE4" s="9"/>
      <c r="AF4" s="8">
        <v>25</v>
      </c>
      <c r="AG4" s="8">
        <v>26</v>
      </c>
      <c r="AH4" s="8">
        <v>27</v>
      </c>
      <c r="AI4" s="8">
        <v>28</v>
      </c>
      <c r="AJ4" s="8">
        <v>29</v>
      </c>
      <c r="AK4" s="9"/>
      <c r="AL4" s="8">
        <v>30</v>
      </c>
      <c r="AM4" s="8">
        <v>31</v>
      </c>
      <c r="AN4" s="8">
        <v>32</v>
      </c>
      <c r="AO4" s="8">
        <v>33</v>
      </c>
      <c r="AP4" s="8">
        <v>34</v>
      </c>
      <c r="AQ4" s="9"/>
      <c r="AR4" s="8">
        <v>35</v>
      </c>
      <c r="AS4" s="8">
        <v>36</v>
      </c>
      <c r="AT4" s="8">
        <v>37</v>
      </c>
      <c r="AU4" s="8">
        <v>38</v>
      </c>
      <c r="AV4" s="8">
        <v>39</v>
      </c>
      <c r="AW4" s="8">
        <v>40</v>
      </c>
      <c r="AX4" s="8">
        <v>41</v>
      </c>
      <c r="AY4" s="9"/>
      <c r="AZ4" s="8">
        <v>42</v>
      </c>
      <c r="BA4" s="8">
        <v>43</v>
      </c>
      <c r="BB4" s="8">
        <v>44</v>
      </c>
      <c r="BC4" s="10">
        <v>45</v>
      </c>
      <c r="BD4" s="10">
        <v>46</v>
      </c>
      <c r="BE4" s="9"/>
      <c r="BF4" s="8">
        <v>47</v>
      </c>
      <c r="BG4" s="9"/>
      <c r="BH4" s="8">
        <v>48</v>
      </c>
      <c r="BI4" s="8">
        <v>49</v>
      </c>
      <c r="BJ4" s="8">
        <v>50</v>
      </c>
      <c r="BK4" s="8">
        <v>51</v>
      </c>
      <c r="BL4" s="8">
        <v>52</v>
      </c>
      <c r="BM4" s="8">
        <v>53</v>
      </c>
      <c r="BN4" s="8">
        <v>54</v>
      </c>
      <c r="BO4" s="8">
        <v>55</v>
      </c>
      <c r="BP4" s="8">
        <v>56</v>
      </c>
      <c r="BQ4" s="8">
        <v>57</v>
      </c>
      <c r="BR4" s="8">
        <v>58</v>
      </c>
      <c r="BS4" s="8">
        <v>59</v>
      </c>
      <c r="BT4" s="8">
        <v>60</v>
      </c>
      <c r="BU4" s="9" t="s">
        <v>12</v>
      </c>
      <c r="BV4" s="8">
        <v>61</v>
      </c>
      <c r="BW4" s="9" t="s">
        <v>12</v>
      </c>
      <c r="BX4" s="8">
        <v>62</v>
      </c>
      <c r="BY4" s="9" t="s">
        <v>12</v>
      </c>
      <c r="BZ4" s="79">
        <v>63</v>
      </c>
      <c r="CA4" s="9" t="s">
        <v>12</v>
      </c>
      <c r="CB4" s="8">
        <v>63</v>
      </c>
      <c r="CC4" s="5"/>
    </row>
    <row r="5" spans="1:100" x14ac:dyDescent="0.2">
      <c r="B5" s="89">
        <f>((SUM(A10:A202)))</f>
        <v>183</v>
      </c>
      <c r="C5" s="11" t="s">
        <v>13</v>
      </c>
      <c r="D5" s="5"/>
      <c r="E5" s="11" t="s">
        <v>14</v>
      </c>
      <c r="F5" s="11" t="s">
        <v>14</v>
      </c>
      <c r="G5" s="11" t="s">
        <v>14</v>
      </c>
      <c r="H5" s="11" t="s">
        <v>14</v>
      </c>
      <c r="I5" s="11" t="s">
        <v>14</v>
      </c>
      <c r="J5" s="11" t="s">
        <v>14</v>
      </c>
      <c r="K5" s="11" t="s">
        <v>14</v>
      </c>
      <c r="L5" s="11" t="s">
        <v>14</v>
      </c>
      <c r="M5" s="11" t="s">
        <v>14</v>
      </c>
      <c r="N5" s="11" t="s">
        <v>15</v>
      </c>
      <c r="O5" s="5"/>
      <c r="P5" s="11" t="s">
        <v>16</v>
      </c>
      <c r="Q5" s="11" t="s">
        <v>16</v>
      </c>
      <c r="R5" s="11" t="s">
        <v>16</v>
      </c>
      <c r="S5" s="11" t="s">
        <v>16</v>
      </c>
      <c r="T5" s="11" t="s">
        <v>16</v>
      </c>
      <c r="U5" s="11" t="s">
        <v>15</v>
      </c>
      <c r="V5" s="5"/>
      <c r="W5" s="11" t="s">
        <v>557</v>
      </c>
      <c r="X5" s="11" t="s">
        <v>17</v>
      </c>
      <c r="Y5" s="11" t="s">
        <v>17</v>
      </c>
      <c r="Z5" s="11" t="s">
        <v>17</v>
      </c>
      <c r="AA5" s="11" t="s">
        <v>17</v>
      </c>
      <c r="AB5" s="11" t="s">
        <v>15</v>
      </c>
      <c r="AC5" s="5"/>
      <c r="AD5" s="11" t="s">
        <v>15</v>
      </c>
      <c r="AE5" s="5"/>
      <c r="AF5" s="11" t="s">
        <v>18</v>
      </c>
      <c r="AG5" s="11" t="s">
        <v>18</v>
      </c>
      <c r="AH5" s="11" t="s">
        <v>18</v>
      </c>
      <c r="AI5" s="11" t="s">
        <v>18</v>
      </c>
      <c r="AJ5" s="11" t="s">
        <v>15</v>
      </c>
      <c r="AK5" s="5"/>
      <c r="AL5" s="11" t="s">
        <v>19</v>
      </c>
      <c r="AM5" s="11" t="s">
        <v>19</v>
      </c>
      <c r="AN5" s="11" t="s">
        <v>19</v>
      </c>
      <c r="AO5" s="11" t="s">
        <v>19</v>
      </c>
      <c r="AP5" s="11" t="s">
        <v>15</v>
      </c>
      <c r="AQ5" s="5"/>
      <c r="AR5" s="11" t="s">
        <v>20</v>
      </c>
      <c r="AS5" s="11" t="s">
        <v>20</v>
      </c>
      <c r="AT5" s="11" t="s">
        <v>20</v>
      </c>
      <c r="AU5" s="11" t="s">
        <v>20</v>
      </c>
      <c r="AV5" s="11" t="s">
        <v>20</v>
      </c>
      <c r="AW5" s="11" t="s">
        <v>20</v>
      </c>
      <c r="AX5" s="11" t="s">
        <v>15</v>
      </c>
      <c r="AY5" s="5"/>
      <c r="AZ5" s="11" t="s">
        <v>21</v>
      </c>
      <c r="BA5" s="11" t="s">
        <v>21</v>
      </c>
      <c r="BB5" s="11" t="s">
        <v>21</v>
      </c>
      <c r="BC5" s="11" t="s">
        <v>21</v>
      </c>
      <c r="BD5" s="11" t="s">
        <v>15</v>
      </c>
      <c r="BE5" s="5"/>
      <c r="BF5" s="11"/>
      <c r="BG5" s="5"/>
      <c r="BH5" s="11" t="s">
        <v>22</v>
      </c>
      <c r="BI5" s="11" t="s">
        <v>22</v>
      </c>
      <c r="BJ5" s="11" t="s">
        <v>22</v>
      </c>
      <c r="BK5" s="11" t="s">
        <v>22</v>
      </c>
      <c r="BL5" s="11" t="s">
        <v>22</v>
      </c>
      <c r="BM5" s="11" t="s">
        <v>22</v>
      </c>
      <c r="BN5" s="11" t="s">
        <v>22</v>
      </c>
      <c r="BO5" s="11" t="s">
        <v>22</v>
      </c>
      <c r="BP5" s="11" t="s">
        <v>22</v>
      </c>
      <c r="BQ5" s="11" t="s">
        <v>22</v>
      </c>
      <c r="BR5" s="11" t="s">
        <v>22</v>
      </c>
      <c r="BS5" s="11" t="s">
        <v>22</v>
      </c>
      <c r="BT5" s="11" t="s">
        <v>15</v>
      </c>
      <c r="BU5" s="5" t="s">
        <v>12</v>
      </c>
      <c r="BV5" s="11" t="s">
        <v>15</v>
      </c>
      <c r="BW5" s="5" t="s">
        <v>12</v>
      </c>
      <c r="BX5" s="11" t="s">
        <v>23</v>
      </c>
      <c r="BY5" s="5" t="s">
        <v>12</v>
      </c>
      <c r="BZ5" s="68" t="s">
        <v>22</v>
      </c>
      <c r="CA5" s="5" t="s">
        <v>12</v>
      </c>
      <c r="CB5" s="11" t="s">
        <v>24</v>
      </c>
      <c r="CC5" s="5"/>
      <c r="CD5" s="50" t="s">
        <v>25</v>
      </c>
      <c r="CE5" s="50" t="s">
        <v>26</v>
      </c>
      <c r="CL5" s="5" t="s">
        <v>12</v>
      </c>
    </row>
    <row r="6" spans="1:100" x14ac:dyDescent="0.2">
      <c r="B6" s="90">
        <f>((+B5/192))</f>
        <v>0.953125</v>
      </c>
      <c r="C6" s="7" t="s">
        <v>27</v>
      </c>
      <c r="D6" s="5"/>
      <c r="E6" s="7" t="s">
        <v>28</v>
      </c>
      <c r="F6" s="7"/>
      <c r="G6" s="7" t="s">
        <v>532</v>
      </c>
      <c r="H6" s="7" t="s">
        <v>29</v>
      </c>
      <c r="I6" s="7" t="s">
        <v>30</v>
      </c>
      <c r="J6" s="7" t="s">
        <v>30</v>
      </c>
      <c r="K6" s="7"/>
      <c r="L6" s="7" t="s">
        <v>31</v>
      </c>
      <c r="M6" s="7" t="s">
        <v>32</v>
      </c>
      <c r="N6" s="7" t="s">
        <v>532</v>
      </c>
      <c r="O6" s="5"/>
      <c r="P6" s="7" t="s">
        <v>33</v>
      </c>
      <c r="Q6" s="7" t="s">
        <v>34</v>
      </c>
      <c r="R6" s="7"/>
      <c r="S6" s="7"/>
      <c r="T6" s="7" t="s">
        <v>32</v>
      </c>
      <c r="U6" s="7" t="s">
        <v>16</v>
      </c>
      <c r="V6" s="5"/>
      <c r="W6" s="7"/>
      <c r="X6" s="7"/>
      <c r="Y6" s="7"/>
      <c r="Z6" s="7"/>
      <c r="AA6" s="7" t="s">
        <v>32</v>
      </c>
      <c r="AB6" s="7"/>
      <c r="AC6" s="5"/>
      <c r="AD6" s="7"/>
      <c r="AE6" s="5"/>
      <c r="AF6" s="7"/>
      <c r="AG6" s="7"/>
      <c r="AH6" s="7"/>
      <c r="AI6" s="7"/>
      <c r="AJ6" s="7"/>
      <c r="AK6" s="5"/>
      <c r="AL6" s="7"/>
      <c r="AM6" s="7"/>
      <c r="AN6" s="7"/>
      <c r="AO6" s="7"/>
      <c r="AP6" s="7"/>
      <c r="AQ6" s="5"/>
      <c r="AR6" s="7" t="s">
        <v>35</v>
      </c>
      <c r="AS6" s="7"/>
      <c r="AT6" s="7"/>
      <c r="AU6" s="7"/>
      <c r="AV6" s="7"/>
      <c r="AW6" s="7"/>
      <c r="AX6" s="7"/>
      <c r="AY6" s="5"/>
      <c r="AZ6" s="7"/>
      <c r="BA6" s="7"/>
      <c r="BB6" s="7"/>
      <c r="BC6" s="7"/>
      <c r="BD6" s="7"/>
      <c r="BE6" s="5"/>
      <c r="BF6" s="7"/>
      <c r="BG6" s="5"/>
      <c r="BH6" s="7" t="s">
        <v>36</v>
      </c>
      <c r="BI6" s="7" t="s">
        <v>36</v>
      </c>
      <c r="BJ6" s="7"/>
      <c r="BK6" s="7" t="s">
        <v>37</v>
      </c>
      <c r="BL6" s="7" t="s">
        <v>37</v>
      </c>
      <c r="BM6" s="7" t="s">
        <v>38</v>
      </c>
      <c r="BN6" s="7" t="s">
        <v>39</v>
      </c>
      <c r="BO6" s="7" t="s">
        <v>40</v>
      </c>
      <c r="BP6" s="7" t="s">
        <v>40</v>
      </c>
      <c r="BQ6" s="7" t="s">
        <v>41</v>
      </c>
      <c r="BR6" s="7" t="s">
        <v>42</v>
      </c>
      <c r="BS6" s="7" t="s">
        <v>32</v>
      </c>
      <c r="BT6" t="s">
        <v>22</v>
      </c>
      <c r="BU6" s="5" t="s">
        <v>12</v>
      </c>
      <c r="BV6" s="7" t="s">
        <v>43</v>
      </c>
      <c r="BW6" s="5" t="s">
        <v>12</v>
      </c>
      <c r="BX6" s="7" t="s">
        <v>44</v>
      </c>
      <c r="BY6" s="5" t="s">
        <v>12</v>
      </c>
      <c r="BZ6" s="68" t="s">
        <v>553</v>
      </c>
      <c r="CA6" s="5" t="s">
        <v>12</v>
      </c>
      <c r="CB6" s="7" t="s">
        <v>45</v>
      </c>
      <c r="CC6" s="5"/>
      <c r="CD6" s="51" t="s">
        <v>46</v>
      </c>
      <c r="CE6" s="51" t="s">
        <v>47</v>
      </c>
      <c r="CL6" s="5" t="s">
        <v>12</v>
      </c>
      <c r="CM6" s="6" t="s">
        <v>48</v>
      </c>
      <c r="CQ6" s="6" t="s">
        <v>49</v>
      </c>
      <c r="CR6" s="6" t="s">
        <v>48</v>
      </c>
      <c r="CV6" s="6" t="s">
        <v>49</v>
      </c>
    </row>
    <row r="7" spans="1:100" x14ac:dyDescent="0.2">
      <c r="C7" s="7" t="s">
        <v>50</v>
      </c>
      <c r="D7" s="5"/>
      <c r="E7" s="7" t="s">
        <v>51</v>
      </c>
      <c r="F7" s="7" t="s">
        <v>52</v>
      </c>
      <c r="G7" s="7" t="s">
        <v>39</v>
      </c>
      <c r="H7" s="7" t="s">
        <v>53</v>
      </c>
      <c r="I7" s="7" t="s">
        <v>54</v>
      </c>
      <c r="J7" s="7" t="s">
        <v>55</v>
      </c>
      <c r="K7" s="7" t="s">
        <v>56</v>
      </c>
      <c r="L7" s="7" t="s">
        <v>57</v>
      </c>
      <c r="M7" s="7" t="s">
        <v>14</v>
      </c>
      <c r="N7" s="7" t="s">
        <v>14</v>
      </c>
      <c r="O7" s="5"/>
      <c r="P7" s="7" t="s">
        <v>58</v>
      </c>
      <c r="Q7" s="7" t="s">
        <v>59</v>
      </c>
      <c r="R7" s="7" t="s">
        <v>51</v>
      </c>
      <c r="S7" s="7" t="s">
        <v>60</v>
      </c>
      <c r="T7" s="7" t="s">
        <v>16</v>
      </c>
      <c r="U7" s="7" t="s">
        <v>61</v>
      </c>
      <c r="V7" s="5"/>
      <c r="W7" s="7" t="s">
        <v>558</v>
      </c>
      <c r="X7" s="7" t="s">
        <v>62</v>
      </c>
      <c r="Y7" s="7" t="s">
        <v>63</v>
      </c>
      <c r="Z7" s="7" t="s">
        <v>63</v>
      </c>
      <c r="AA7" s="7" t="s">
        <v>17</v>
      </c>
      <c r="AB7" s="7" t="s">
        <v>17</v>
      </c>
      <c r="AC7" s="5"/>
      <c r="AD7" s="7"/>
      <c r="AE7" s="5"/>
      <c r="AF7" s="7"/>
      <c r="AG7" s="7" t="s">
        <v>64</v>
      </c>
      <c r="AH7" s="7" t="s">
        <v>65</v>
      </c>
      <c r="AI7" s="7"/>
      <c r="AJ7" s="7"/>
      <c r="AK7" s="5"/>
      <c r="AL7" s="7"/>
      <c r="AM7" s="7" t="s">
        <v>64</v>
      </c>
      <c r="AN7" s="7" t="s">
        <v>65</v>
      </c>
      <c r="AO7" s="7"/>
      <c r="AP7" s="7"/>
      <c r="AQ7" s="5"/>
      <c r="AR7" s="7" t="s">
        <v>66</v>
      </c>
      <c r="AS7" s="7"/>
      <c r="AT7" s="7" t="s">
        <v>561</v>
      </c>
      <c r="AU7" s="7" t="s">
        <v>68</v>
      </c>
      <c r="AV7" s="7" t="s">
        <v>65</v>
      </c>
      <c r="AW7" s="7"/>
      <c r="AX7" s="7" t="s">
        <v>69</v>
      </c>
      <c r="AY7" s="5"/>
      <c r="AZ7" s="7" t="s">
        <v>70</v>
      </c>
      <c r="BA7" s="7"/>
      <c r="BB7" s="7"/>
      <c r="BC7" s="7"/>
      <c r="BD7" s="7"/>
      <c r="BE7" s="5"/>
      <c r="BF7" s="7"/>
      <c r="BG7" s="5"/>
      <c r="BH7" s="7" t="s">
        <v>71</v>
      </c>
      <c r="BI7" s="7" t="s">
        <v>71</v>
      </c>
      <c r="BJ7" s="7" t="s">
        <v>72</v>
      </c>
      <c r="BK7" s="7" t="s">
        <v>73</v>
      </c>
      <c r="BL7" s="7"/>
      <c r="BM7" s="7" t="s">
        <v>74</v>
      </c>
      <c r="BN7" s="7" t="s">
        <v>75</v>
      </c>
      <c r="BO7" s="7" t="s">
        <v>74</v>
      </c>
      <c r="BP7" s="7" t="s">
        <v>75</v>
      </c>
      <c r="BQ7" s="7" t="s">
        <v>76</v>
      </c>
      <c r="BR7" s="7" t="s">
        <v>77</v>
      </c>
      <c r="BS7" s="7" t="s">
        <v>528</v>
      </c>
      <c r="BT7" s="7"/>
      <c r="BU7" s="5" t="s">
        <v>12</v>
      </c>
      <c r="BV7" s="7" t="s">
        <v>78</v>
      </c>
      <c r="BW7" s="5" t="s">
        <v>12</v>
      </c>
      <c r="BX7" s="7" t="s">
        <v>79</v>
      </c>
      <c r="BY7" s="5" t="s">
        <v>12</v>
      </c>
      <c r="BZ7" s="68" t="s">
        <v>78</v>
      </c>
      <c r="CA7" s="5" t="s">
        <v>12</v>
      </c>
      <c r="CB7" s="7" t="s">
        <v>27</v>
      </c>
      <c r="CC7" s="5"/>
      <c r="CD7" s="51"/>
      <c r="CE7" s="51"/>
      <c r="CL7" s="5" t="s">
        <v>12</v>
      </c>
      <c r="CM7" s="6" t="s">
        <v>80</v>
      </c>
      <c r="CR7" s="6" t="s">
        <v>81</v>
      </c>
    </row>
    <row r="8" spans="1:100" x14ac:dyDescent="0.2">
      <c r="B8" s="30" t="s">
        <v>82</v>
      </c>
      <c r="C8" s="12" t="s">
        <v>83</v>
      </c>
      <c r="D8" s="5"/>
      <c r="E8" s="12" t="s">
        <v>84</v>
      </c>
      <c r="F8" s="12" t="s">
        <v>61</v>
      </c>
      <c r="G8" s="12" t="s">
        <v>61</v>
      </c>
      <c r="H8" s="12" t="s">
        <v>85</v>
      </c>
      <c r="I8" s="12" t="s">
        <v>86</v>
      </c>
      <c r="J8" s="12" t="s">
        <v>87</v>
      </c>
      <c r="K8" s="12" t="s">
        <v>88</v>
      </c>
      <c r="L8" s="12" t="s">
        <v>88</v>
      </c>
      <c r="M8" s="12" t="s">
        <v>23</v>
      </c>
      <c r="N8" s="12" t="s">
        <v>61</v>
      </c>
      <c r="O8" s="5"/>
      <c r="P8" s="12" t="s">
        <v>89</v>
      </c>
      <c r="Q8" s="12" t="s">
        <v>51</v>
      </c>
      <c r="R8" s="12" t="s">
        <v>90</v>
      </c>
      <c r="S8" s="12" t="s">
        <v>91</v>
      </c>
      <c r="T8" s="12" t="s">
        <v>23</v>
      </c>
      <c r="U8" s="53"/>
      <c r="V8" s="5"/>
      <c r="W8" s="12" t="s">
        <v>559</v>
      </c>
      <c r="X8" s="12" t="s">
        <v>92</v>
      </c>
      <c r="Y8" s="12" t="s">
        <v>93</v>
      </c>
      <c r="Z8" s="12" t="s">
        <v>94</v>
      </c>
      <c r="AA8" s="12" t="s">
        <v>23</v>
      </c>
      <c r="AB8" s="12" t="s">
        <v>61</v>
      </c>
      <c r="AC8" s="5"/>
      <c r="AD8" s="12" t="s">
        <v>61</v>
      </c>
      <c r="AE8" s="5"/>
      <c r="AF8" s="12" t="s">
        <v>95</v>
      </c>
      <c r="AG8" s="12" t="s">
        <v>96</v>
      </c>
      <c r="AH8" s="12" t="s">
        <v>97</v>
      </c>
      <c r="AI8" s="12" t="s">
        <v>22</v>
      </c>
      <c r="AJ8" s="12" t="s">
        <v>18</v>
      </c>
      <c r="AK8" s="5"/>
      <c r="AL8" s="12" t="s">
        <v>95</v>
      </c>
      <c r="AM8" s="12" t="s">
        <v>96</v>
      </c>
      <c r="AN8" s="12" t="s">
        <v>97</v>
      </c>
      <c r="AO8" s="12" t="s">
        <v>22</v>
      </c>
      <c r="AP8" s="12" t="s">
        <v>98</v>
      </c>
      <c r="AQ8" s="5"/>
      <c r="AR8" s="12" t="s">
        <v>99</v>
      </c>
      <c r="AS8" s="12" t="s">
        <v>100</v>
      </c>
      <c r="AT8" s="12" t="s">
        <v>20</v>
      </c>
      <c r="AU8" s="12" t="s">
        <v>102</v>
      </c>
      <c r="AV8" s="12" t="s">
        <v>97</v>
      </c>
      <c r="AW8" s="12" t="s">
        <v>22</v>
      </c>
      <c r="AX8" s="12" t="s">
        <v>103</v>
      </c>
      <c r="AY8" s="5"/>
      <c r="AZ8" s="12" t="s">
        <v>104</v>
      </c>
      <c r="BA8" s="12" t="s">
        <v>105</v>
      </c>
      <c r="BB8" s="12" t="s">
        <v>103</v>
      </c>
      <c r="BC8" s="12" t="s">
        <v>22</v>
      </c>
      <c r="BD8" s="12" t="s">
        <v>21</v>
      </c>
      <c r="BE8" s="5"/>
      <c r="BF8" s="12" t="s">
        <v>106</v>
      </c>
      <c r="BG8" s="5"/>
      <c r="BH8" s="12" t="s">
        <v>104</v>
      </c>
      <c r="BI8" s="12" t="s">
        <v>107</v>
      </c>
      <c r="BJ8" s="12" t="s">
        <v>108</v>
      </c>
      <c r="BK8" s="12" t="s">
        <v>109</v>
      </c>
      <c r="BL8" s="12" t="s">
        <v>110</v>
      </c>
      <c r="BM8" s="12" t="s">
        <v>111</v>
      </c>
      <c r="BN8" s="12" t="s">
        <v>112</v>
      </c>
      <c r="BO8" s="12" t="s">
        <v>111</v>
      </c>
      <c r="BP8" s="12" t="s">
        <v>112</v>
      </c>
      <c r="BQ8" s="12" t="s">
        <v>113</v>
      </c>
      <c r="BR8" s="12" t="s">
        <v>85</v>
      </c>
      <c r="BS8" s="12"/>
      <c r="BT8" s="67"/>
      <c r="BU8" s="75"/>
      <c r="BV8"/>
      <c r="BW8" s="5" t="s">
        <v>12</v>
      </c>
      <c r="BX8" s="12"/>
      <c r="BY8" s="5" t="s">
        <v>12</v>
      </c>
      <c r="BZ8" s="33"/>
      <c r="CA8" s="5" t="s">
        <v>12</v>
      </c>
      <c r="CB8" s="12"/>
      <c r="CC8" s="5"/>
      <c r="CD8" s="52" t="s">
        <v>529</v>
      </c>
      <c r="CE8" s="52" t="s">
        <v>529</v>
      </c>
      <c r="CG8" s="26">
        <v>1</v>
      </c>
      <c r="CH8" s="36" t="s">
        <v>114</v>
      </c>
      <c r="CK8" s="13">
        <f>((+C204))</f>
        <v>41095576.199999996</v>
      </c>
      <c r="CL8" s="5" t="s">
        <v>12</v>
      </c>
      <c r="CM8" s="6" t="s">
        <v>115</v>
      </c>
      <c r="CQ8" s="5"/>
      <c r="CR8" s="6" t="s">
        <v>116</v>
      </c>
    </row>
    <row r="9" spans="1:100" x14ac:dyDescent="0.2">
      <c r="C9" s="14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5"/>
      <c r="P9" s="16"/>
      <c r="Q9" s="16"/>
      <c r="R9" s="16"/>
      <c r="S9" s="16"/>
      <c r="T9" s="16"/>
      <c r="U9" s="16"/>
      <c r="V9" s="15"/>
      <c r="W9" s="16"/>
      <c r="X9" s="16"/>
      <c r="Y9" s="16"/>
      <c r="Z9" s="16"/>
      <c r="AA9" s="16"/>
      <c r="AB9" s="16"/>
      <c r="AC9" s="15"/>
      <c r="AD9" s="16"/>
      <c r="AE9" s="15"/>
      <c r="AF9" s="16"/>
      <c r="AG9" s="16"/>
      <c r="AH9" s="16"/>
      <c r="AI9" s="16"/>
      <c r="AJ9" s="16"/>
      <c r="AK9" s="15"/>
      <c r="AL9" s="16"/>
      <c r="AM9" s="16"/>
      <c r="AN9" s="16"/>
      <c r="AO9" s="16"/>
      <c r="AP9" s="16"/>
      <c r="AQ9" s="15"/>
      <c r="AR9" s="16"/>
      <c r="AS9" s="16"/>
      <c r="AT9" s="16"/>
      <c r="AU9" s="16"/>
      <c r="AV9" s="16"/>
      <c r="AW9" s="16"/>
      <c r="AX9" s="16"/>
      <c r="AY9" s="15"/>
      <c r="AZ9" s="16"/>
      <c r="BA9" s="16"/>
      <c r="BB9" s="16"/>
      <c r="BC9" s="16"/>
      <c r="BD9" s="16"/>
      <c r="BE9" s="15"/>
      <c r="BF9" s="17"/>
      <c r="BG9" s="15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49" t="s">
        <v>12</v>
      </c>
      <c r="BV9" s="16"/>
      <c r="BW9" s="15" t="s">
        <v>12</v>
      </c>
      <c r="BX9" s="18"/>
      <c r="BY9" s="5" t="s">
        <v>12</v>
      </c>
      <c r="BZ9" s="68"/>
      <c r="CA9" s="5" t="s">
        <v>12</v>
      </c>
      <c r="CB9" s="17"/>
      <c r="CC9" s="5"/>
      <c r="CD9" s="64"/>
      <c r="CE9" s="64"/>
      <c r="CK9" s="13"/>
      <c r="CL9" s="5" t="s">
        <v>12</v>
      </c>
      <c r="CM9" s="6" t="s">
        <v>117</v>
      </c>
      <c r="CQ9" s="13">
        <f>((+CK12))</f>
        <v>19822316.52</v>
      </c>
      <c r="CR9" s="6" t="s">
        <v>118</v>
      </c>
      <c r="CV9" s="5"/>
    </row>
    <row r="10" spans="1:100" x14ac:dyDescent="0.2">
      <c r="A10" s="6">
        <f>((IF(OR(BV10&gt;0,BX10&gt;0),1,)))</f>
        <v>1</v>
      </c>
      <c r="B10" s="30" t="s">
        <v>548</v>
      </c>
      <c r="C10" s="19">
        <v>0</v>
      </c>
      <c r="D10" s="20"/>
      <c r="E10" s="21">
        <v>51068</v>
      </c>
      <c r="F10" s="21"/>
      <c r="G10" s="21">
        <v>17</v>
      </c>
      <c r="H10" s="21"/>
      <c r="I10" s="21"/>
      <c r="J10" s="21"/>
      <c r="K10" s="21"/>
      <c r="L10" s="21"/>
      <c r="M10" s="21">
        <v>7031</v>
      </c>
      <c r="N10" s="19">
        <f>+(SUM(E10:M10))</f>
        <v>58116</v>
      </c>
      <c r="O10" s="20"/>
      <c r="P10" s="21">
        <v>68014</v>
      </c>
      <c r="Q10" s="21">
        <v>8641</v>
      </c>
      <c r="R10" s="21">
        <v>8505</v>
      </c>
      <c r="S10" s="21">
        <v>30000</v>
      </c>
      <c r="T10" s="21"/>
      <c r="U10" s="60">
        <f>(SUM(P10:T10))</f>
        <v>115160</v>
      </c>
      <c r="V10" s="20"/>
      <c r="W10" s="21"/>
      <c r="X10" s="21"/>
      <c r="Y10" s="21"/>
      <c r="Z10" s="21"/>
      <c r="AA10" s="21"/>
      <c r="AB10" s="19">
        <f>(SUM(W10:AA10))</f>
        <v>0</v>
      </c>
      <c r="AC10" s="20"/>
      <c r="AD10" s="19">
        <f t="shared" ref="AD10:AD42" si="0">(+AB10+U10+N10)</f>
        <v>173276</v>
      </c>
      <c r="AE10" s="20"/>
      <c r="AF10" s="21">
        <v>4760</v>
      </c>
      <c r="AG10" s="21"/>
      <c r="AH10" s="21"/>
      <c r="AI10" s="21"/>
      <c r="AJ10" s="19">
        <f>(SUM(AF10:AI10))</f>
        <v>4760</v>
      </c>
      <c r="AK10" s="20"/>
      <c r="AL10" s="21">
        <v>1702</v>
      </c>
      <c r="AM10" s="21">
        <v>6544</v>
      </c>
      <c r="AN10" s="21"/>
      <c r="AO10" s="21"/>
      <c r="AP10" s="19">
        <f>(SUM(AL10:AO10))</f>
        <v>8246</v>
      </c>
      <c r="AQ10" s="20"/>
      <c r="AR10" s="21">
        <v>4589</v>
      </c>
      <c r="AS10" s="21">
        <v>5609</v>
      </c>
      <c r="AT10" s="21">
        <v>7684</v>
      </c>
      <c r="AU10" s="21">
        <v>38573</v>
      </c>
      <c r="AV10" s="21"/>
      <c r="AW10" s="21">
        <v>21152</v>
      </c>
      <c r="AX10" s="19">
        <f>(SUM(AR10:AW10))</f>
        <v>77607</v>
      </c>
      <c r="AY10" s="20"/>
      <c r="AZ10" s="21"/>
      <c r="BA10" s="21"/>
      <c r="BB10" s="21">
        <v>11733</v>
      </c>
      <c r="BC10" s="21">
        <v>410</v>
      </c>
      <c r="BD10" s="19">
        <f>(SUM(AZ10:BC10))</f>
        <v>12143</v>
      </c>
      <c r="BE10" s="20"/>
      <c r="BF10" s="22">
        <v>24017</v>
      </c>
      <c r="BG10" s="20"/>
      <c r="BH10" s="21"/>
      <c r="BI10" s="21"/>
      <c r="BJ10" s="21">
        <v>22865</v>
      </c>
      <c r="BK10" s="21">
        <v>13224</v>
      </c>
      <c r="BL10" s="21"/>
      <c r="BM10" s="21"/>
      <c r="BN10" s="21"/>
      <c r="BO10" s="21"/>
      <c r="BP10" s="21"/>
      <c r="BQ10" s="21"/>
      <c r="BR10" s="21"/>
      <c r="BS10" s="21"/>
      <c r="BT10" s="19">
        <f>((SUM(BH10:BS10)))</f>
        <v>36089</v>
      </c>
      <c r="BU10" s="20" t="s">
        <v>12</v>
      </c>
      <c r="BV10" s="19">
        <f>(+BT10+BF10+BD10+AX10+AP10+AJ10)</f>
        <v>162862</v>
      </c>
      <c r="BW10" s="20" t="s">
        <v>12</v>
      </c>
      <c r="BX10" s="19">
        <f t="shared" ref="BX10:BX42" si="1">((+AB10+U10+N10)-BV10)</f>
        <v>10414</v>
      </c>
      <c r="BY10" s="20" t="s">
        <v>12</v>
      </c>
      <c r="BZ10" s="19"/>
      <c r="CA10" s="20"/>
      <c r="CB10" s="19">
        <f>(+BX10+BZ10+C10)</f>
        <v>10414</v>
      </c>
      <c r="CC10" s="5"/>
      <c r="CD10" s="70"/>
      <c r="CE10" s="70">
        <v>10414</v>
      </c>
      <c r="CG10" s="41"/>
      <c r="CH10" s="6" t="s">
        <v>23</v>
      </c>
      <c r="CK10" s="13"/>
      <c r="CL10" s="5" t="s">
        <v>12</v>
      </c>
      <c r="CM10" s="6" t="s">
        <v>119</v>
      </c>
      <c r="CQ10" s="13">
        <f>(+CK15)</f>
        <v>25289782.499999996</v>
      </c>
      <c r="CR10" s="6" t="s">
        <v>120</v>
      </c>
      <c r="CV10" s="6">
        <f>(+CK64+CK65)</f>
        <v>2618225</v>
      </c>
    </row>
    <row r="11" spans="1:100" x14ac:dyDescent="0.2">
      <c r="A11" s="6">
        <f t="shared" ref="A11:A74" si="2">((IF(OR(BV11&gt;0,BX11&gt;0),1,)))</f>
        <v>1</v>
      </c>
      <c r="B11" s="30" t="s">
        <v>121</v>
      </c>
      <c r="C11" s="19">
        <v>11000</v>
      </c>
      <c r="D11" s="20"/>
      <c r="E11" s="21"/>
      <c r="F11" s="21"/>
      <c r="G11" s="21"/>
      <c r="H11" s="21">
        <v>20478</v>
      </c>
      <c r="I11" s="21"/>
      <c r="J11" s="21"/>
      <c r="K11" s="21"/>
      <c r="L11" s="21"/>
      <c r="M11" s="21"/>
      <c r="N11" s="19">
        <f t="shared" ref="N11:N74" si="3">+(SUM(E11:M11))</f>
        <v>20478</v>
      </c>
      <c r="O11" s="20"/>
      <c r="P11" s="21">
        <v>4690</v>
      </c>
      <c r="Q11" s="21"/>
      <c r="R11" s="21"/>
      <c r="S11" s="21"/>
      <c r="T11" s="21"/>
      <c r="U11" s="60">
        <f t="shared" ref="U11:U77" si="4">(SUM(P11:T11))</f>
        <v>4690</v>
      </c>
      <c r="V11" s="20"/>
      <c r="W11" s="21"/>
      <c r="X11" s="21"/>
      <c r="Y11" s="21"/>
      <c r="Z11" s="21"/>
      <c r="AA11" s="21"/>
      <c r="AB11" s="19">
        <f t="shared" ref="AB11:AB77" si="5">(SUM(W11:AA11))</f>
        <v>0</v>
      </c>
      <c r="AC11" s="20"/>
      <c r="AD11" s="19">
        <f t="shared" si="0"/>
        <v>25168</v>
      </c>
      <c r="AE11" s="20"/>
      <c r="AF11" s="21"/>
      <c r="AG11" s="21"/>
      <c r="AH11" s="21"/>
      <c r="AI11" s="21"/>
      <c r="AJ11" s="19">
        <f t="shared" ref="AJ11:AJ77" si="6">(SUM(AF11:AI11))</f>
        <v>0</v>
      </c>
      <c r="AK11" s="20"/>
      <c r="AL11" s="21"/>
      <c r="AM11" s="21"/>
      <c r="AN11" s="21"/>
      <c r="AO11" s="21"/>
      <c r="AP11" s="19">
        <f t="shared" ref="AP11:AP77" si="7">(SUM(AL11:AO11))</f>
        <v>0</v>
      </c>
      <c r="AQ11" s="20"/>
      <c r="AR11" s="21">
        <v>25909</v>
      </c>
      <c r="AS11" s="21">
        <v>791</v>
      </c>
      <c r="AT11" s="21">
        <v>473</v>
      </c>
      <c r="AU11" s="21">
        <v>699</v>
      </c>
      <c r="AV11" s="21"/>
      <c r="AW11" s="21">
        <v>6912</v>
      </c>
      <c r="AX11" s="19">
        <f t="shared" ref="AX11:AX77" si="8">(SUM(AR11:AW11))</f>
        <v>34784</v>
      </c>
      <c r="AY11" s="20"/>
      <c r="AZ11" s="21"/>
      <c r="BA11" s="21"/>
      <c r="BB11" s="21">
        <v>965</v>
      </c>
      <c r="BC11" s="21">
        <v>419</v>
      </c>
      <c r="BD11" s="19">
        <f t="shared" ref="BD11:BD77" si="9">(SUM(AZ11:BC11))</f>
        <v>1384</v>
      </c>
      <c r="BE11" s="20"/>
      <c r="BF11" s="22"/>
      <c r="BG11" s="20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19">
        <f t="shared" ref="BT11:BT76" si="10">((SUM(BH11:BS11)))</f>
        <v>0</v>
      </c>
      <c r="BU11" s="20" t="s">
        <v>12</v>
      </c>
      <c r="BV11" s="19">
        <f t="shared" ref="BV11:BV42" si="11">(+BT11+BF11+BD11+AX11+AP11+AJ11)</f>
        <v>36168</v>
      </c>
      <c r="BW11" s="20" t="s">
        <v>12</v>
      </c>
      <c r="BX11" s="19">
        <f t="shared" si="1"/>
        <v>-11000</v>
      </c>
      <c r="BY11" s="20" t="s">
        <v>12</v>
      </c>
      <c r="BZ11" s="19"/>
      <c r="CA11" s="20"/>
      <c r="CB11" s="19">
        <f t="shared" ref="CB11:CB74" si="12">(+BX11+BZ11+C11)</f>
        <v>0</v>
      </c>
      <c r="CC11" s="5"/>
      <c r="CD11" s="70"/>
      <c r="CE11" s="70"/>
      <c r="CG11" s="2"/>
      <c r="CH11" s="37" t="s">
        <v>122</v>
      </c>
      <c r="CK11" s="13"/>
      <c r="CL11" s="5" t="s">
        <v>12</v>
      </c>
      <c r="CM11" s="6" t="s">
        <v>123</v>
      </c>
      <c r="CQ11" s="23"/>
      <c r="CR11" s="6" t="s">
        <v>124</v>
      </c>
      <c r="CV11" s="6">
        <f>(+CK68)</f>
        <v>3712793.6</v>
      </c>
    </row>
    <row r="12" spans="1:100" x14ac:dyDescent="0.2">
      <c r="A12" s="6">
        <f t="shared" si="2"/>
        <v>1</v>
      </c>
      <c r="B12" s="30" t="s">
        <v>125</v>
      </c>
      <c r="C12" s="19">
        <v>4050</v>
      </c>
      <c r="D12" s="20"/>
      <c r="E12" s="21">
        <v>1069</v>
      </c>
      <c r="F12" s="21"/>
      <c r="G12" s="21"/>
      <c r="H12" s="21">
        <v>20000</v>
      </c>
      <c r="I12" s="21"/>
      <c r="J12" s="21"/>
      <c r="K12" s="21"/>
      <c r="L12" s="21"/>
      <c r="M12" s="21"/>
      <c r="N12" s="19">
        <f t="shared" si="3"/>
        <v>21069</v>
      </c>
      <c r="O12" s="20"/>
      <c r="P12" s="21">
        <v>9204</v>
      </c>
      <c r="Q12" s="21"/>
      <c r="R12" s="21">
        <v>10106</v>
      </c>
      <c r="S12" s="21"/>
      <c r="T12" s="21">
        <v>294</v>
      </c>
      <c r="U12" s="60">
        <f t="shared" si="4"/>
        <v>19604</v>
      </c>
      <c r="V12" s="20"/>
      <c r="W12" s="21"/>
      <c r="X12" s="21"/>
      <c r="Y12" s="21"/>
      <c r="Z12" s="21"/>
      <c r="AA12" s="21"/>
      <c r="AB12" s="19">
        <f t="shared" si="5"/>
        <v>0</v>
      </c>
      <c r="AC12" s="20"/>
      <c r="AD12" s="19">
        <f t="shared" si="0"/>
        <v>40673</v>
      </c>
      <c r="AE12" s="20"/>
      <c r="AF12" s="21"/>
      <c r="AG12" s="21"/>
      <c r="AH12" s="21"/>
      <c r="AI12" s="21">
        <v>75</v>
      </c>
      <c r="AJ12" s="19">
        <f t="shared" si="6"/>
        <v>75</v>
      </c>
      <c r="AK12" s="20"/>
      <c r="AL12" s="21"/>
      <c r="AM12" s="21"/>
      <c r="AN12" s="21"/>
      <c r="AO12" s="21"/>
      <c r="AP12" s="19">
        <f t="shared" si="7"/>
        <v>0</v>
      </c>
      <c r="AQ12" s="20"/>
      <c r="AR12" s="21"/>
      <c r="AS12" s="21">
        <v>883</v>
      </c>
      <c r="AT12" s="21">
        <v>346</v>
      </c>
      <c r="AU12" s="21"/>
      <c r="AV12" s="21"/>
      <c r="AW12" s="21"/>
      <c r="AX12" s="19">
        <f t="shared" si="8"/>
        <v>1229</v>
      </c>
      <c r="AY12" s="20"/>
      <c r="AZ12" s="21">
        <v>500</v>
      </c>
      <c r="BA12" s="21"/>
      <c r="BB12" s="21">
        <v>5684</v>
      </c>
      <c r="BC12" s="21"/>
      <c r="BD12" s="19">
        <f t="shared" si="9"/>
        <v>6184</v>
      </c>
      <c r="BE12" s="20"/>
      <c r="BF12" s="22">
        <v>3376</v>
      </c>
      <c r="BG12" s="20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19">
        <f t="shared" si="10"/>
        <v>0</v>
      </c>
      <c r="BU12" s="20" t="s">
        <v>12</v>
      </c>
      <c r="BV12" s="19">
        <f t="shared" si="11"/>
        <v>10864</v>
      </c>
      <c r="BW12" s="20" t="s">
        <v>12</v>
      </c>
      <c r="BX12" s="19">
        <f t="shared" si="1"/>
        <v>29809</v>
      </c>
      <c r="BY12" s="20" t="s">
        <v>12</v>
      </c>
      <c r="BZ12" s="19"/>
      <c r="CA12" s="20"/>
      <c r="CB12" s="19">
        <f t="shared" si="12"/>
        <v>33859</v>
      </c>
      <c r="CC12" s="5"/>
      <c r="CD12" s="70">
        <v>27420</v>
      </c>
      <c r="CE12" s="70">
        <v>6439</v>
      </c>
      <c r="CG12" s="26">
        <v>2</v>
      </c>
      <c r="CH12" s="6" t="s">
        <v>126</v>
      </c>
      <c r="CK12" s="13">
        <f>((+E204))</f>
        <v>19822316.52</v>
      </c>
      <c r="CL12" s="5" t="s">
        <v>12</v>
      </c>
      <c r="CM12" s="6" t="s">
        <v>127</v>
      </c>
      <c r="CQ12" s="13">
        <v>0</v>
      </c>
      <c r="CR12" s="6" t="s">
        <v>128</v>
      </c>
      <c r="CV12" s="6">
        <f>(+CK50)</f>
        <v>35436347.489999995</v>
      </c>
    </row>
    <row r="13" spans="1:100" x14ac:dyDescent="0.2">
      <c r="A13" s="6">
        <f t="shared" si="2"/>
        <v>1</v>
      </c>
      <c r="B13" s="30" t="s">
        <v>129</v>
      </c>
      <c r="C13" s="19">
        <v>1512</v>
      </c>
      <c r="D13" s="20"/>
      <c r="E13" s="21">
        <v>173589</v>
      </c>
      <c r="F13" s="21"/>
      <c r="G13" s="21">
        <v>162</v>
      </c>
      <c r="H13" s="21"/>
      <c r="I13" s="21"/>
      <c r="J13" s="21"/>
      <c r="K13" s="21"/>
      <c r="L13" s="21"/>
      <c r="M13" s="21">
        <v>119307</v>
      </c>
      <c r="N13" s="19">
        <f t="shared" si="3"/>
        <v>293058</v>
      </c>
      <c r="O13" s="20"/>
      <c r="P13" s="21">
        <v>148074</v>
      </c>
      <c r="Q13" s="21">
        <v>10434</v>
      </c>
      <c r="R13" s="21">
        <v>28985</v>
      </c>
      <c r="S13" s="21">
        <v>102438</v>
      </c>
      <c r="T13" s="21"/>
      <c r="U13" s="60">
        <f t="shared" si="4"/>
        <v>289931</v>
      </c>
      <c r="V13" s="20"/>
      <c r="W13" s="21"/>
      <c r="X13" s="21"/>
      <c r="Y13" s="21"/>
      <c r="Z13" s="21"/>
      <c r="AA13" s="21"/>
      <c r="AB13" s="19">
        <f t="shared" si="5"/>
        <v>0</v>
      </c>
      <c r="AC13" s="20"/>
      <c r="AD13" s="19">
        <f t="shared" si="0"/>
        <v>582989</v>
      </c>
      <c r="AE13" s="20"/>
      <c r="AF13" s="21"/>
      <c r="AG13" s="21">
        <v>22076</v>
      </c>
      <c r="AH13" s="21"/>
      <c r="AI13" s="21"/>
      <c r="AJ13" s="19">
        <f t="shared" si="6"/>
        <v>22076</v>
      </c>
      <c r="AK13" s="20"/>
      <c r="AL13" s="21">
        <v>132457</v>
      </c>
      <c r="AM13" s="21">
        <v>22076</v>
      </c>
      <c r="AN13" s="21"/>
      <c r="AO13" s="21"/>
      <c r="AP13" s="19">
        <f t="shared" si="7"/>
        <v>154533</v>
      </c>
      <c r="AQ13" s="20"/>
      <c r="AR13" s="21">
        <v>88305</v>
      </c>
      <c r="AS13" s="21">
        <v>44152</v>
      </c>
      <c r="AT13" s="21">
        <v>44152</v>
      </c>
      <c r="AU13" s="21">
        <v>44152</v>
      </c>
      <c r="AV13" s="21"/>
      <c r="AW13" s="21">
        <v>44152</v>
      </c>
      <c r="AX13" s="19">
        <f t="shared" si="8"/>
        <v>264913</v>
      </c>
      <c r="AY13" s="20"/>
      <c r="AZ13" s="21">
        <v>2784</v>
      </c>
      <c r="BA13" s="21"/>
      <c r="BB13" s="21">
        <v>27534</v>
      </c>
      <c r="BC13" s="21"/>
      <c r="BD13" s="19">
        <f t="shared" si="9"/>
        <v>30318</v>
      </c>
      <c r="BE13" s="20"/>
      <c r="BF13" s="22">
        <v>30309</v>
      </c>
      <c r="BG13" s="20"/>
      <c r="BH13" s="21"/>
      <c r="BI13" s="21"/>
      <c r="BJ13" s="21">
        <v>36287</v>
      </c>
      <c r="BK13" s="21">
        <v>2339</v>
      </c>
      <c r="BL13" s="21">
        <v>30280</v>
      </c>
      <c r="BM13" s="21"/>
      <c r="BN13" s="21"/>
      <c r="BO13" s="21"/>
      <c r="BP13" s="21"/>
      <c r="BQ13" s="21"/>
      <c r="BR13" s="21">
        <v>13025</v>
      </c>
      <c r="BS13" s="21"/>
      <c r="BT13" s="19">
        <f t="shared" si="10"/>
        <v>81931</v>
      </c>
      <c r="BU13" s="20" t="s">
        <v>12</v>
      </c>
      <c r="BV13" s="19">
        <f t="shared" si="11"/>
        <v>584080</v>
      </c>
      <c r="BW13" s="20" t="s">
        <v>12</v>
      </c>
      <c r="BX13" s="19">
        <f t="shared" si="1"/>
        <v>-1091</v>
      </c>
      <c r="BY13" s="20" t="s">
        <v>12</v>
      </c>
      <c r="BZ13" s="19"/>
      <c r="CA13" s="20"/>
      <c r="CB13" s="19">
        <f t="shared" si="12"/>
        <v>421</v>
      </c>
      <c r="CC13" s="5"/>
      <c r="CD13" s="70"/>
      <c r="CE13" s="70">
        <v>421</v>
      </c>
      <c r="CG13" s="26">
        <v>3</v>
      </c>
      <c r="CH13" s="6" t="s">
        <v>130</v>
      </c>
      <c r="CK13" s="13">
        <f>((+F204))</f>
        <v>242504</v>
      </c>
      <c r="CL13" s="5" t="s">
        <v>12</v>
      </c>
      <c r="CM13" s="6" t="s">
        <v>131</v>
      </c>
      <c r="CQ13" s="13">
        <f>(+CK19)</f>
        <v>122083</v>
      </c>
      <c r="CR13" s="6" t="s">
        <v>132</v>
      </c>
      <c r="CV13" s="6">
        <f>((SUM(CV9:CV12)))</f>
        <v>41767366.089999996</v>
      </c>
    </row>
    <row r="14" spans="1:100" x14ac:dyDescent="0.2">
      <c r="A14" s="6">
        <f t="shared" si="2"/>
        <v>1</v>
      </c>
      <c r="B14" s="30" t="s">
        <v>133</v>
      </c>
      <c r="C14" s="19">
        <v>3054557</v>
      </c>
      <c r="D14" s="20"/>
      <c r="E14" s="21"/>
      <c r="F14" s="21"/>
      <c r="G14" s="21">
        <v>21006</v>
      </c>
      <c r="H14" s="21"/>
      <c r="I14" s="21"/>
      <c r="J14" s="21"/>
      <c r="K14" s="21"/>
      <c r="L14" s="21"/>
      <c r="M14" s="21">
        <v>262478</v>
      </c>
      <c r="N14" s="19">
        <f t="shared" si="3"/>
        <v>283484</v>
      </c>
      <c r="O14" s="20"/>
      <c r="P14" s="21">
        <v>507667</v>
      </c>
      <c r="Q14" s="21"/>
      <c r="R14" s="21"/>
      <c r="S14" s="21"/>
      <c r="T14" s="21"/>
      <c r="U14" s="60">
        <f t="shared" si="4"/>
        <v>507667</v>
      </c>
      <c r="V14" s="20"/>
      <c r="W14" s="21"/>
      <c r="X14" s="21"/>
      <c r="Y14" s="21"/>
      <c r="Z14" s="21"/>
      <c r="AA14" s="21"/>
      <c r="AB14" s="19">
        <f t="shared" si="5"/>
        <v>0</v>
      </c>
      <c r="AC14" s="20"/>
      <c r="AD14" s="19">
        <f t="shared" si="0"/>
        <v>791151</v>
      </c>
      <c r="AE14" s="20"/>
      <c r="AF14" s="21">
        <v>303727</v>
      </c>
      <c r="AG14" s="21"/>
      <c r="AH14" s="21"/>
      <c r="AI14" s="21">
        <v>170606</v>
      </c>
      <c r="AJ14" s="19">
        <f t="shared" si="6"/>
        <v>474333</v>
      </c>
      <c r="AK14" s="20"/>
      <c r="AL14" s="21">
        <v>375182</v>
      </c>
      <c r="AM14" s="21">
        <v>23644</v>
      </c>
      <c r="AN14" s="21"/>
      <c r="AO14" s="21">
        <v>200</v>
      </c>
      <c r="AP14" s="19">
        <f t="shared" si="7"/>
        <v>399026</v>
      </c>
      <c r="AQ14" s="20"/>
      <c r="AR14" s="21"/>
      <c r="AS14" s="21">
        <v>11813</v>
      </c>
      <c r="AT14" s="21">
        <v>69382</v>
      </c>
      <c r="AU14" s="21"/>
      <c r="AV14" s="21">
        <v>11813</v>
      </c>
      <c r="AW14" s="21">
        <v>82292</v>
      </c>
      <c r="AX14" s="19">
        <f t="shared" si="8"/>
        <v>175300</v>
      </c>
      <c r="AY14" s="20"/>
      <c r="AZ14" s="21">
        <v>18000</v>
      </c>
      <c r="BA14" s="21">
        <v>24799</v>
      </c>
      <c r="BB14" s="21">
        <v>39023</v>
      </c>
      <c r="BC14" s="21">
        <v>10607</v>
      </c>
      <c r="BD14" s="19">
        <f t="shared" si="9"/>
        <v>92429</v>
      </c>
      <c r="BE14" s="20"/>
      <c r="BF14" s="22">
        <v>109865</v>
      </c>
      <c r="BG14" s="20"/>
      <c r="BH14" s="21">
        <v>10095</v>
      </c>
      <c r="BI14" s="21"/>
      <c r="BJ14" s="21">
        <v>46354</v>
      </c>
      <c r="BK14" s="21"/>
      <c r="BL14" s="21"/>
      <c r="BM14" s="21"/>
      <c r="BN14" s="21"/>
      <c r="BO14" s="21"/>
      <c r="BP14" s="21"/>
      <c r="BQ14" s="21"/>
      <c r="BR14" s="21"/>
      <c r="BS14" s="21">
        <v>7134</v>
      </c>
      <c r="BT14" s="19">
        <f t="shared" si="10"/>
        <v>63583</v>
      </c>
      <c r="BU14" s="20" t="s">
        <v>12</v>
      </c>
      <c r="BV14" s="19">
        <f t="shared" si="11"/>
        <v>1314536</v>
      </c>
      <c r="BW14" s="20" t="s">
        <v>12</v>
      </c>
      <c r="BX14" s="19">
        <f t="shared" si="1"/>
        <v>-523385</v>
      </c>
      <c r="BY14" s="20" t="s">
        <v>12</v>
      </c>
      <c r="BZ14" s="85">
        <v>1073</v>
      </c>
      <c r="CA14" s="20"/>
      <c r="CB14" s="19">
        <f t="shared" si="12"/>
        <v>2532245</v>
      </c>
      <c r="CC14" s="5"/>
      <c r="CD14" s="70">
        <v>2532245</v>
      </c>
      <c r="CE14" s="70"/>
      <c r="CG14" s="26">
        <v>4</v>
      </c>
      <c r="CH14" s="6" t="s">
        <v>134</v>
      </c>
      <c r="CK14" s="13">
        <f>((+G204))</f>
        <v>347012.64</v>
      </c>
      <c r="CL14" s="5" t="s">
        <v>12</v>
      </c>
      <c r="CM14" s="6" t="s">
        <v>135</v>
      </c>
      <c r="CQ14" s="13">
        <f>(+CK13+CK14+CK18)</f>
        <v>3525703.69</v>
      </c>
      <c r="CR14" s="6" t="s">
        <v>136</v>
      </c>
      <c r="CV14" s="5"/>
    </row>
    <row r="15" spans="1:100" x14ac:dyDescent="0.2">
      <c r="A15" s="6">
        <f t="shared" si="2"/>
        <v>1</v>
      </c>
      <c r="B15" s="30" t="s">
        <v>137</v>
      </c>
      <c r="C15" s="19">
        <v>0</v>
      </c>
      <c r="D15" s="20"/>
      <c r="E15" s="21">
        <v>67059</v>
      </c>
      <c r="F15" s="21"/>
      <c r="G15" s="21"/>
      <c r="H15" s="21"/>
      <c r="I15" s="21"/>
      <c r="J15" s="21"/>
      <c r="K15" s="21"/>
      <c r="L15" s="21"/>
      <c r="M15" s="21">
        <v>4833</v>
      </c>
      <c r="N15" s="19">
        <f t="shared" si="3"/>
        <v>71892</v>
      </c>
      <c r="O15" s="20"/>
      <c r="P15" s="21">
        <v>30812</v>
      </c>
      <c r="Q15" s="21"/>
      <c r="R15" s="21"/>
      <c r="S15" s="21"/>
      <c r="T15" s="21"/>
      <c r="U15" s="60">
        <f t="shared" si="4"/>
        <v>30812</v>
      </c>
      <c r="V15" s="20"/>
      <c r="W15" s="21"/>
      <c r="X15" s="21"/>
      <c r="Y15" s="21"/>
      <c r="Z15" s="21"/>
      <c r="AA15" s="21"/>
      <c r="AB15" s="19">
        <f t="shared" si="5"/>
        <v>0</v>
      </c>
      <c r="AC15" s="20"/>
      <c r="AD15" s="19">
        <f t="shared" si="0"/>
        <v>102704</v>
      </c>
      <c r="AE15" s="20"/>
      <c r="AF15" s="21"/>
      <c r="AG15" s="21"/>
      <c r="AH15" s="21"/>
      <c r="AI15" s="21"/>
      <c r="AJ15" s="19">
        <f t="shared" si="6"/>
        <v>0</v>
      </c>
      <c r="AK15" s="20"/>
      <c r="AL15" s="21"/>
      <c r="AM15" s="21"/>
      <c r="AN15" s="21"/>
      <c r="AO15" s="21"/>
      <c r="AP15" s="19">
        <f t="shared" si="7"/>
        <v>0</v>
      </c>
      <c r="AQ15" s="20"/>
      <c r="AR15" s="21"/>
      <c r="AS15" s="21">
        <v>18340</v>
      </c>
      <c r="AT15" s="21">
        <v>399</v>
      </c>
      <c r="AU15" s="21">
        <v>15653</v>
      </c>
      <c r="AV15" s="21"/>
      <c r="AW15" s="21"/>
      <c r="AX15" s="19">
        <f t="shared" si="8"/>
        <v>34392</v>
      </c>
      <c r="AY15" s="20"/>
      <c r="AZ15" s="21">
        <v>12738</v>
      </c>
      <c r="BA15" s="21">
        <v>18410</v>
      </c>
      <c r="BB15" s="21"/>
      <c r="BC15" s="21">
        <v>3948</v>
      </c>
      <c r="BD15" s="19">
        <f t="shared" si="9"/>
        <v>35096</v>
      </c>
      <c r="BE15" s="20"/>
      <c r="BF15" s="22"/>
      <c r="BG15" s="20"/>
      <c r="BH15" s="21"/>
      <c r="BI15" s="21"/>
      <c r="BJ15" s="21">
        <v>21673</v>
      </c>
      <c r="BK15" s="21">
        <v>3300</v>
      </c>
      <c r="BL15" s="21"/>
      <c r="BM15" s="21"/>
      <c r="BN15" s="21"/>
      <c r="BO15" s="21"/>
      <c r="BP15" s="21"/>
      <c r="BQ15" s="21"/>
      <c r="BR15" s="21"/>
      <c r="BS15" s="21">
        <v>8243</v>
      </c>
      <c r="BT15" s="19">
        <f t="shared" si="10"/>
        <v>33216</v>
      </c>
      <c r="BU15" s="20" t="s">
        <v>12</v>
      </c>
      <c r="BV15" s="19">
        <f t="shared" si="11"/>
        <v>102704</v>
      </c>
      <c r="BW15" s="20" t="s">
        <v>12</v>
      </c>
      <c r="BX15" s="19">
        <f t="shared" si="1"/>
        <v>0</v>
      </c>
      <c r="BY15" s="20" t="s">
        <v>12</v>
      </c>
      <c r="BZ15" s="19"/>
      <c r="CA15" s="20"/>
      <c r="CB15" s="19">
        <f t="shared" si="12"/>
        <v>0</v>
      </c>
      <c r="CC15" s="5"/>
      <c r="CD15" s="70"/>
      <c r="CE15" s="70"/>
      <c r="CG15" s="26">
        <v>5</v>
      </c>
      <c r="CH15" s="6" t="s">
        <v>138</v>
      </c>
      <c r="CK15" s="13">
        <f>((+H204))</f>
        <v>25289782.499999996</v>
      </c>
      <c r="CL15" s="5" t="s">
        <v>12</v>
      </c>
      <c r="CM15" s="6" t="s">
        <v>139</v>
      </c>
      <c r="CQ15" s="13">
        <f>(+CK20)</f>
        <v>23955811.079999998</v>
      </c>
      <c r="CR15" s="6" t="s">
        <v>140</v>
      </c>
      <c r="CV15" s="6">
        <f>(+CK52+CK53+CK55+CK56+CK57+CK59+CK60+CK61+CK62+CK66)</f>
        <v>47074764.129999995</v>
      </c>
    </row>
    <row r="16" spans="1:100" x14ac:dyDescent="0.2">
      <c r="A16" s="6">
        <f t="shared" si="2"/>
        <v>1</v>
      </c>
      <c r="B16" s="30" t="s">
        <v>141</v>
      </c>
      <c r="C16" s="19">
        <v>0</v>
      </c>
      <c r="D16" s="20"/>
      <c r="E16" s="21"/>
      <c r="F16" s="21"/>
      <c r="G16" s="21"/>
      <c r="H16" s="21"/>
      <c r="I16" s="21"/>
      <c r="J16" s="21"/>
      <c r="K16" s="21"/>
      <c r="L16" s="21"/>
      <c r="M16" s="21"/>
      <c r="N16" s="19">
        <f t="shared" si="3"/>
        <v>0</v>
      </c>
      <c r="O16" s="20"/>
      <c r="P16" s="21">
        <v>12113.93</v>
      </c>
      <c r="Q16" s="21">
        <v>2423.83</v>
      </c>
      <c r="R16" s="21"/>
      <c r="S16" s="21">
        <v>875</v>
      </c>
      <c r="T16" s="21"/>
      <c r="U16" s="60">
        <f t="shared" si="4"/>
        <v>15412.76</v>
      </c>
      <c r="V16" s="20"/>
      <c r="W16" s="21"/>
      <c r="X16" s="21"/>
      <c r="Y16" s="21"/>
      <c r="Z16" s="21"/>
      <c r="AA16" s="21"/>
      <c r="AB16" s="19">
        <f t="shared" si="5"/>
        <v>0</v>
      </c>
      <c r="AC16" s="20"/>
      <c r="AD16" s="19">
        <f t="shared" si="0"/>
        <v>15412.76</v>
      </c>
      <c r="AE16" s="20"/>
      <c r="AF16" s="21">
        <v>4197.3100000000004</v>
      </c>
      <c r="AG16" s="21"/>
      <c r="AH16" s="21"/>
      <c r="AI16" s="21"/>
      <c r="AJ16" s="19">
        <f t="shared" si="6"/>
        <v>4197.3100000000004</v>
      </c>
      <c r="AK16" s="20"/>
      <c r="AL16" s="21"/>
      <c r="AM16" s="21"/>
      <c r="AN16" s="21"/>
      <c r="AO16" s="21"/>
      <c r="AP16" s="19">
        <f t="shared" si="7"/>
        <v>0</v>
      </c>
      <c r="AQ16" s="20"/>
      <c r="AR16" s="21"/>
      <c r="AS16" s="21"/>
      <c r="AT16" s="21">
        <v>102.38</v>
      </c>
      <c r="AU16" s="21"/>
      <c r="AV16" s="21"/>
      <c r="AW16" s="21">
        <v>1800</v>
      </c>
      <c r="AX16" s="19">
        <f t="shared" si="8"/>
        <v>1902.38</v>
      </c>
      <c r="AY16" s="20"/>
      <c r="AZ16" s="21"/>
      <c r="BA16" s="21"/>
      <c r="BB16" s="21">
        <v>559.6</v>
      </c>
      <c r="BC16" s="21"/>
      <c r="BD16" s="19">
        <f t="shared" si="9"/>
        <v>559.6</v>
      </c>
      <c r="BE16" s="20"/>
      <c r="BF16" s="22">
        <v>73.5</v>
      </c>
      <c r="BG16" s="20"/>
      <c r="BH16" s="21"/>
      <c r="BI16" s="21"/>
      <c r="BJ16" s="21">
        <v>3587.89</v>
      </c>
      <c r="BK16" s="21"/>
      <c r="BL16" s="21"/>
      <c r="BM16" s="21"/>
      <c r="BN16" s="21"/>
      <c r="BO16" s="21"/>
      <c r="BP16" s="21"/>
      <c r="BQ16" s="21"/>
      <c r="BR16" s="21"/>
      <c r="BS16" s="21"/>
      <c r="BT16" s="19">
        <f t="shared" si="10"/>
        <v>3587.89</v>
      </c>
      <c r="BU16" s="20" t="s">
        <v>12</v>
      </c>
      <c r="BV16" s="19">
        <f t="shared" si="11"/>
        <v>10320.68</v>
      </c>
      <c r="BW16" s="20" t="s">
        <v>12</v>
      </c>
      <c r="BX16" s="19">
        <f t="shared" si="1"/>
        <v>5092.08</v>
      </c>
      <c r="BY16" s="20" t="s">
        <v>12</v>
      </c>
      <c r="BZ16" s="19"/>
      <c r="CA16" s="20"/>
      <c r="CB16" s="19">
        <f t="shared" si="12"/>
        <v>5092.08</v>
      </c>
      <c r="CC16" s="5"/>
      <c r="CD16" s="70">
        <v>5092</v>
      </c>
      <c r="CE16" s="70"/>
      <c r="CG16" s="26">
        <v>6</v>
      </c>
      <c r="CH16" s="6" t="s">
        <v>142</v>
      </c>
      <c r="CK16" s="13">
        <f>((+I204))</f>
        <v>37695</v>
      </c>
      <c r="CL16" s="5" t="s">
        <v>12</v>
      </c>
      <c r="CM16" s="6" t="s">
        <v>143</v>
      </c>
      <c r="CQ16" s="23" t="s">
        <v>83</v>
      </c>
      <c r="CR16" s="6" t="s">
        <v>144</v>
      </c>
      <c r="CV16" s="6">
        <f>(+CK54)</f>
        <v>3876999.4600000004</v>
      </c>
    </row>
    <row r="17" spans="1:100" x14ac:dyDescent="0.2">
      <c r="A17" s="6">
        <f t="shared" si="2"/>
        <v>1</v>
      </c>
      <c r="B17" s="30" t="s">
        <v>145</v>
      </c>
      <c r="C17" s="19">
        <v>113363</v>
      </c>
      <c r="D17" s="20"/>
      <c r="E17" s="21">
        <v>120798</v>
      </c>
      <c r="F17" s="21"/>
      <c r="G17" s="21">
        <v>132</v>
      </c>
      <c r="H17" s="21"/>
      <c r="I17" s="21"/>
      <c r="J17" s="21"/>
      <c r="K17" s="21"/>
      <c r="L17" s="21"/>
      <c r="M17" s="21"/>
      <c r="N17" s="19">
        <f t="shared" si="3"/>
        <v>120930</v>
      </c>
      <c r="O17" s="20"/>
      <c r="P17" s="21">
        <v>36680</v>
      </c>
      <c r="Q17" s="21"/>
      <c r="R17" s="21"/>
      <c r="S17" s="21"/>
      <c r="T17" s="21"/>
      <c r="U17" s="60">
        <f t="shared" si="4"/>
        <v>36680</v>
      </c>
      <c r="V17" s="20"/>
      <c r="W17" s="21"/>
      <c r="X17" s="21"/>
      <c r="Y17" s="21"/>
      <c r="Z17" s="21"/>
      <c r="AA17" s="21"/>
      <c r="AB17" s="19">
        <f t="shared" si="5"/>
        <v>0</v>
      </c>
      <c r="AC17" s="20"/>
      <c r="AD17" s="19">
        <f t="shared" si="0"/>
        <v>157610</v>
      </c>
      <c r="AE17" s="20"/>
      <c r="AF17" s="21"/>
      <c r="AG17" s="21"/>
      <c r="AH17" s="21"/>
      <c r="AI17" s="21"/>
      <c r="AJ17" s="19">
        <f t="shared" si="6"/>
        <v>0</v>
      </c>
      <c r="AK17" s="20"/>
      <c r="AL17" s="21"/>
      <c r="AM17" s="21"/>
      <c r="AN17" s="21"/>
      <c r="AO17" s="21">
        <v>4805</v>
      </c>
      <c r="AP17" s="19">
        <f t="shared" si="7"/>
        <v>4805</v>
      </c>
      <c r="AQ17" s="20"/>
      <c r="AR17" s="21"/>
      <c r="AS17" s="21">
        <v>10894</v>
      </c>
      <c r="AT17" s="21">
        <v>102950</v>
      </c>
      <c r="AU17" s="21"/>
      <c r="AV17" s="21"/>
      <c r="AW17" s="21">
        <v>650</v>
      </c>
      <c r="AX17" s="19">
        <f t="shared" si="8"/>
        <v>114494</v>
      </c>
      <c r="AY17" s="20"/>
      <c r="AZ17" s="21"/>
      <c r="BA17" s="21"/>
      <c r="BB17" s="21">
        <v>5692</v>
      </c>
      <c r="BC17" s="21"/>
      <c r="BD17" s="19">
        <f t="shared" si="9"/>
        <v>5692</v>
      </c>
      <c r="BE17" s="20"/>
      <c r="BF17" s="22">
        <v>7440</v>
      </c>
      <c r="BG17" s="20"/>
      <c r="BH17" s="21"/>
      <c r="BI17" s="21"/>
      <c r="BJ17" s="21">
        <v>14897</v>
      </c>
      <c r="BK17" s="21"/>
      <c r="BL17" s="21"/>
      <c r="BM17" s="21"/>
      <c r="BN17" s="21"/>
      <c r="BO17" s="21"/>
      <c r="BP17" s="21"/>
      <c r="BQ17" s="21"/>
      <c r="BR17" s="21"/>
      <c r="BS17" s="21"/>
      <c r="BT17" s="19">
        <f t="shared" si="10"/>
        <v>14897</v>
      </c>
      <c r="BU17" s="20" t="s">
        <v>12</v>
      </c>
      <c r="BV17" s="19">
        <f t="shared" si="11"/>
        <v>147328</v>
      </c>
      <c r="BW17" s="20" t="s">
        <v>12</v>
      </c>
      <c r="BX17" s="19">
        <f t="shared" si="1"/>
        <v>10282</v>
      </c>
      <c r="BY17" s="20" t="s">
        <v>12</v>
      </c>
      <c r="BZ17" s="19"/>
      <c r="CA17" s="20"/>
      <c r="CB17" s="19">
        <f t="shared" si="12"/>
        <v>123645</v>
      </c>
      <c r="CC17" s="5"/>
      <c r="CD17" s="70">
        <v>123645</v>
      </c>
      <c r="CE17" s="70"/>
      <c r="CG17" s="26">
        <v>7</v>
      </c>
      <c r="CH17" s="6" t="s">
        <v>146</v>
      </c>
      <c r="CK17" s="13">
        <f>((+J204))</f>
        <v>2102107</v>
      </c>
      <c r="CL17" s="5" t="s">
        <v>12</v>
      </c>
      <c r="CM17" s="6" t="s">
        <v>147</v>
      </c>
      <c r="CQ17" s="13">
        <f>(+CK16)</f>
        <v>37695</v>
      </c>
      <c r="CR17" s="6" t="s">
        <v>148</v>
      </c>
      <c r="CV17" s="6">
        <f>((SUM(CV15:CV16)))</f>
        <v>50951763.589999996</v>
      </c>
    </row>
    <row r="18" spans="1:100" x14ac:dyDescent="0.2">
      <c r="A18" s="6">
        <f t="shared" si="2"/>
        <v>1</v>
      </c>
      <c r="B18" s="30" t="s">
        <v>149</v>
      </c>
      <c r="C18" s="19">
        <v>0</v>
      </c>
      <c r="D18" s="20"/>
      <c r="E18" s="21">
        <v>60851</v>
      </c>
      <c r="F18" s="21"/>
      <c r="G18" s="21">
        <v>27</v>
      </c>
      <c r="H18" s="21">
        <v>5768</v>
      </c>
      <c r="I18" s="21"/>
      <c r="J18" s="21"/>
      <c r="K18" s="21"/>
      <c r="L18" s="21"/>
      <c r="M18" s="21">
        <v>5356</v>
      </c>
      <c r="N18" s="19">
        <f t="shared" si="3"/>
        <v>72002</v>
      </c>
      <c r="O18" s="20"/>
      <c r="P18" s="21">
        <v>29197</v>
      </c>
      <c r="Q18" s="21"/>
      <c r="R18" s="21"/>
      <c r="S18" s="21"/>
      <c r="T18" s="21"/>
      <c r="U18" s="60">
        <f t="shared" si="4"/>
        <v>29197</v>
      </c>
      <c r="V18" s="20"/>
      <c r="W18" s="21"/>
      <c r="X18" s="21"/>
      <c r="Y18" s="21"/>
      <c r="Z18" s="21"/>
      <c r="AA18" s="21"/>
      <c r="AB18" s="19">
        <f t="shared" si="5"/>
        <v>0</v>
      </c>
      <c r="AC18" s="20"/>
      <c r="AD18" s="19">
        <f t="shared" si="0"/>
        <v>101199</v>
      </c>
      <c r="AE18" s="20"/>
      <c r="AF18" s="21"/>
      <c r="AG18" s="21"/>
      <c r="AH18" s="21"/>
      <c r="AI18" s="21"/>
      <c r="AJ18" s="19">
        <f t="shared" si="6"/>
        <v>0</v>
      </c>
      <c r="AK18" s="20"/>
      <c r="AL18" s="21"/>
      <c r="AM18" s="21"/>
      <c r="AN18" s="21"/>
      <c r="AO18" s="21"/>
      <c r="AP18" s="19">
        <f t="shared" si="7"/>
        <v>0</v>
      </c>
      <c r="AQ18" s="20"/>
      <c r="AR18" s="21"/>
      <c r="AS18" s="21">
        <v>7473</v>
      </c>
      <c r="AT18" s="21">
        <v>7474</v>
      </c>
      <c r="AU18" s="21"/>
      <c r="AV18" s="21"/>
      <c r="AW18" s="21">
        <v>13345</v>
      </c>
      <c r="AX18" s="19">
        <f t="shared" si="8"/>
        <v>28292</v>
      </c>
      <c r="AY18" s="20"/>
      <c r="AZ18" s="21"/>
      <c r="BA18" s="21"/>
      <c r="BB18" s="21">
        <v>15000</v>
      </c>
      <c r="BC18" s="21">
        <v>3625</v>
      </c>
      <c r="BD18" s="19">
        <f t="shared" si="9"/>
        <v>18625</v>
      </c>
      <c r="BE18" s="20"/>
      <c r="BF18" s="22">
        <v>23532</v>
      </c>
      <c r="BG18" s="20"/>
      <c r="BH18" s="21"/>
      <c r="BI18" s="21"/>
      <c r="BJ18" s="21">
        <v>10324</v>
      </c>
      <c r="BK18" s="21">
        <v>20426</v>
      </c>
      <c r="BL18" s="21"/>
      <c r="BM18" s="21"/>
      <c r="BN18" s="21"/>
      <c r="BO18" s="21"/>
      <c r="BP18" s="21"/>
      <c r="BQ18" s="21"/>
      <c r="BR18" s="21"/>
      <c r="BS18" s="21"/>
      <c r="BT18" s="19">
        <f t="shared" si="10"/>
        <v>30750</v>
      </c>
      <c r="BU18" s="20" t="s">
        <v>12</v>
      </c>
      <c r="BV18" s="19">
        <f t="shared" si="11"/>
        <v>101199</v>
      </c>
      <c r="BW18" s="20" t="s">
        <v>12</v>
      </c>
      <c r="BX18" s="19">
        <f t="shared" si="1"/>
        <v>0</v>
      </c>
      <c r="BY18" s="20" t="s">
        <v>12</v>
      </c>
      <c r="BZ18" s="19"/>
      <c r="CA18" s="20"/>
      <c r="CB18" s="19">
        <f t="shared" si="12"/>
        <v>0</v>
      </c>
      <c r="CC18" s="5"/>
      <c r="CD18" s="70"/>
      <c r="CE18" s="70"/>
      <c r="CG18" s="26">
        <v>8</v>
      </c>
      <c r="CH18" s="6" t="s">
        <v>150</v>
      </c>
      <c r="CK18" s="13">
        <f>((+K204))</f>
        <v>2936187.05</v>
      </c>
      <c r="CL18" s="5" t="s">
        <v>12</v>
      </c>
      <c r="CM18" s="6" t="s">
        <v>151</v>
      </c>
      <c r="CQ18" s="13">
        <f>(+CK17)</f>
        <v>2102107</v>
      </c>
      <c r="CR18" s="6" t="s">
        <v>152</v>
      </c>
      <c r="CV18" s="30">
        <f>(+CK44+CK67)</f>
        <v>12732648.849999996</v>
      </c>
    </row>
    <row r="19" spans="1:100" x14ac:dyDescent="0.2">
      <c r="A19" s="6">
        <f t="shared" si="2"/>
        <v>1</v>
      </c>
      <c r="B19" s="30" t="s">
        <v>153</v>
      </c>
      <c r="C19" s="19">
        <v>373</v>
      </c>
      <c r="D19" s="20"/>
      <c r="E19" s="21">
        <v>74</v>
      </c>
      <c r="F19" s="21"/>
      <c r="G19" s="21"/>
      <c r="H19" s="21"/>
      <c r="I19" s="21"/>
      <c r="J19" s="21"/>
      <c r="K19" s="21"/>
      <c r="L19" s="21"/>
      <c r="M19" s="21"/>
      <c r="N19" s="19">
        <f t="shared" si="3"/>
        <v>74</v>
      </c>
      <c r="O19" s="20"/>
      <c r="P19" s="21">
        <v>981</v>
      </c>
      <c r="Q19" s="21">
        <v>541</v>
      </c>
      <c r="R19" s="21">
        <v>834</v>
      </c>
      <c r="S19" s="21"/>
      <c r="T19" s="21"/>
      <c r="U19" s="60">
        <f t="shared" si="4"/>
        <v>2356</v>
      </c>
      <c r="V19" s="20"/>
      <c r="W19" s="21"/>
      <c r="X19" s="21"/>
      <c r="Y19" s="21"/>
      <c r="Z19" s="21"/>
      <c r="AA19" s="21"/>
      <c r="AB19" s="19">
        <f t="shared" si="5"/>
        <v>0</v>
      </c>
      <c r="AC19" s="20"/>
      <c r="AD19" s="19">
        <f t="shared" si="0"/>
        <v>2430</v>
      </c>
      <c r="AE19" s="20"/>
      <c r="AF19" s="21"/>
      <c r="AG19" s="21"/>
      <c r="AH19" s="21"/>
      <c r="AI19" s="21"/>
      <c r="AJ19" s="19">
        <f t="shared" si="6"/>
        <v>0</v>
      </c>
      <c r="AK19" s="20"/>
      <c r="AL19" s="21"/>
      <c r="AM19" s="21"/>
      <c r="AN19" s="21"/>
      <c r="AO19" s="21"/>
      <c r="AP19" s="19">
        <f t="shared" si="7"/>
        <v>0</v>
      </c>
      <c r="AQ19" s="20"/>
      <c r="AR19" s="21"/>
      <c r="AS19" s="21"/>
      <c r="AT19" s="21"/>
      <c r="AU19" s="21"/>
      <c r="AV19" s="21"/>
      <c r="AW19" s="21"/>
      <c r="AX19" s="19">
        <f t="shared" si="8"/>
        <v>0</v>
      </c>
      <c r="AY19" s="20"/>
      <c r="AZ19" s="21"/>
      <c r="BA19" s="21"/>
      <c r="BB19" s="21"/>
      <c r="BC19" s="21"/>
      <c r="BD19" s="19">
        <f t="shared" si="9"/>
        <v>0</v>
      </c>
      <c r="BE19" s="20"/>
      <c r="BF19" s="22"/>
      <c r="BG19" s="20"/>
      <c r="BH19" s="21"/>
      <c r="BI19" s="21"/>
      <c r="BJ19" s="21">
        <v>1256</v>
      </c>
      <c r="BK19" s="21"/>
      <c r="BL19" s="21"/>
      <c r="BM19" s="21"/>
      <c r="BN19" s="21"/>
      <c r="BO19" s="21"/>
      <c r="BP19" s="21"/>
      <c r="BQ19" s="21">
        <v>981</v>
      </c>
      <c r="BR19" s="21"/>
      <c r="BS19" s="21"/>
      <c r="BT19" s="19">
        <f t="shared" si="10"/>
        <v>2237</v>
      </c>
      <c r="BU19" s="20" t="s">
        <v>12</v>
      </c>
      <c r="BV19" s="19">
        <f t="shared" si="11"/>
        <v>2237</v>
      </c>
      <c r="BW19" s="20" t="s">
        <v>12</v>
      </c>
      <c r="BX19" s="19">
        <f t="shared" si="1"/>
        <v>193</v>
      </c>
      <c r="BY19" s="20" t="s">
        <v>12</v>
      </c>
      <c r="BZ19" s="19"/>
      <c r="CA19" s="20"/>
      <c r="CB19" s="19">
        <f t="shared" si="12"/>
        <v>566</v>
      </c>
      <c r="CC19" s="5"/>
      <c r="CD19" s="70"/>
      <c r="CE19" s="70">
        <v>150</v>
      </c>
      <c r="CG19" s="26">
        <v>9</v>
      </c>
      <c r="CH19" s="6" t="s">
        <v>154</v>
      </c>
      <c r="CK19" s="13">
        <f>((+L204))</f>
        <v>122083</v>
      </c>
      <c r="CL19" s="5" t="s">
        <v>12</v>
      </c>
      <c r="CM19" s="6" t="s">
        <v>155</v>
      </c>
      <c r="CQ19" s="13">
        <f>((SUM(CQ9:CQ18)))</f>
        <v>74855498.789999992</v>
      </c>
      <c r="CR19" s="6" t="s">
        <v>156</v>
      </c>
    </row>
    <row r="20" spans="1:100" x14ac:dyDescent="0.2">
      <c r="A20" s="6">
        <f t="shared" si="2"/>
        <v>1</v>
      </c>
      <c r="B20" s="30" t="s">
        <v>157</v>
      </c>
      <c r="C20" s="19">
        <v>0</v>
      </c>
      <c r="D20" s="20"/>
      <c r="E20" s="21">
        <v>13741</v>
      </c>
      <c r="F20" s="21"/>
      <c r="G20" s="21"/>
      <c r="H20" s="6">
        <v>18708</v>
      </c>
      <c r="I20" s="21"/>
      <c r="J20" s="21"/>
      <c r="K20" s="21"/>
      <c r="L20" s="21"/>
      <c r="M20" s="21">
        <v>38</v>
      </c>
      <c r="N20" s="19">
        <f t="shared" si="3"/>
        <v>32487</v>
      </c>
      <c r="O20" s="20"/>
      <c r="P20" s="21">
        <v>12486</v>
      </c>
      <c r="Q20" s="21">
        <v>282</v>
      </c>
      <c r="R20" s="21">
        <v>1071</v>
      </c>
      <c r="S20" s="21"/>
      <c r="T20" s="21"/>
      <c r="U20" s="60">
        <f t="shared" si="4"/>
        <v>13839</v>
      </c>
      <c r="V20" s="20"/>
      <c r="W20" s="21"/>
      <c r="X20" s="21"/>
      <c r="Y20" s="21"/>
      <c r="Z20" s="21"/>
      <c r="AA20" s="21"/>
      <c r="AB20" s="19">
        <f t="shared" si="5"/>
        <v>0</v>
      </c>
      <c r="AC20" s="20"/>
      <c r="AD20" s="19">
        <f t="shared" si="0"/>
        <v>46326</v>
      </c>
      <c r="AE20" s="20"/>
      <c r="AF20" s="21"/>
      <c r="AG20" s="21"/>
      <c r="AH20" s="21"/>
      <c r="AI20" s="21"/>
      <c r="AJ20" s="19">
        <f t="shared" si="6"/>
        <v>0</v>
      </c>
      <c r="AK20" s="20"/>
      <c r="AL20" s="21"/>
      <c r="AM20" s="21"/>
      <c r="AN20" s="21"/>
      <c r="AO20" s="21"/>
      <c r="AP20" s="19">
        <f t="shared" si="7"/>
        <v>0</v>
      </c>
      <c r="AQ20" s="20"/>
      <c r="AR20" s="21"/>
      <c r="AS20" s="21">
        <v>3229</v>
      </c>
      <c r="AT20" s="21">
        <v>10495</v>
      </c>
      <c r="AU20" s="21">
        <v>2422</v>
      </c>
      <c r="AV20" s="21"/>
      <c r="AW20" s="21"/>
      <c r="AX20" s="19">
        <f t="shared" si="8"/>
        <v>16146</v>
      </c>
      <c r="AY20" s="20"/>
      <c r="AZ20" s="21">
        <v>21981</v>
      </c>
      <c r="BA20" s="21"/>
      <c r="BB20" s="21">
        <v>2130</v>
      </c>
      <c r="BC20" s="21"/>
      <c r="BD20" s="19">
        <f t="shared" si="9"/>
        <v>24111</v>
      </c>
      <c r="BE20" s="20"/>
      <c r="BF20" s="22">
        <v>1729</v>
      </c>
      <c r="BG20" s="20"/>
      <c r="BH20" s="21"/>
      <c r="BI20" s="21"/>
      <c r="BJ20" s="21">
        <v>4156</v>
      </c>
      <c r="BK20" s="21">
        <v>184</v>
      </c>
      <c r="BL20" s="21"/>
      <c r="BM20" s="21"/>
      <c r="BN20" s="21"/>
      <c r="BO20" s="21"/>
      <c r="BP20" s="21"/>
      <c r="BQ20" s="21"/>
      <c r="BR20" s="21"/>
      <c r="BS20" s="21"/>
      <c r="BT20" s="19">
        <f t="shared" si="10"/>
        <v>4340</v>
      </c>
      <c r="BU20" s="20" t="s">
        <v>12</v>
      </c>
      <c r="BV20" s="19">
        <f t="shared" si="11"/>
        <v>46326</v>
      </c>
      <c r="BW20" s="20" t="s">
        <v>12</v>
      </c>
      <c r="BX20" s="19">
        <f t="shared" si="1"/>
        <v>0</v>
      </c>
      <c r="BY20" s="20" t="s">
        <v>12</v>
      </c>
      <c r="BZ20" s="19"/>
      <c r="CA20" s="20"/>
      <c r="CB20" s="19">
        <f t="shared" si="12"/>
        <v>0</v>
      </c>
      <c r="CC20" s="5"/>
      <c r="CD20" s="70"/>
      <c r="CE20" s="70"/>
      <c r="CG20" s="26">
        <v>10</v>
      </c>
      <c r="CH20" s="6" t="s">
        <v>158</v>
      </c>
      <c r="CK20" s="13">
        <f>((+M204))</f>
        <v>23955811.079999998</v>
      </c>
      <c r="CL20" s="5" t="s">
        <v>12</v>
      </c>
      <c r="CM20" s="6" t="s">
        <v>159</v>
      </c>
      <c r="CQ20" s="13"/>
      <c r="CR20" s="6" t="s">
        <v>160</v>
      </c>
      <c r="CV20" s="6">
        <f>((+CV13+CV17+CV18+CV19))</f>
        <v>105451778.52999999</v>
      </c>
    </row>
    <row r="21" spans="1:100" x14ac:dyDescent="0.2">
      <c r="A21" s="6">
        <f t="shared" si="2"/>
        <v>1</v>
      </c>
      <c r="B21" s="30" t="s">
        <v>161</v>
      </c>
      <c r="C21" s="19">
        <v>0</v>
      </c>
      <c r="D21" s="20"/>
      <c r="E21" s="21">
        <v>790</v>
      </c>
      <c r="F21" s="21"/>
      <c r="G21" s="21"/>
      <c r="H21" s="21"/>
      <c r="I21" s="21"/>
      <c r="J21" s="21"/>
      <c r="K21" s="21"/>
      <c r="L21" s="21"/>
      <c r="M21" s="21"/>
      <c r="N21" s="19">
        <f t="shared" si="3"/>
        <v>790</v>
      </c>
      <c r="O21" s="20"/>
      <c r="P21" s="21">
        <v>13264</v>
      </c>
      <c r="Q21" s="21">
        <v>5084</v>
      </c>
      <c r="R21" s="21">
        <v>19691</v>
      </c>
      <c r="S21" s="21"/>
      <c r="T21" s="21"/>
      <c r="U21" s="60">
        <f t="shared" si="4"/>
        <v>38039</v>
      </c>
      <c r="V21" s="20"/>
      <c r="W21" s="21"/>
      <c r="X21" s="21"/>
      <c r="Y21" s="21"/>
      <c r="Z21" s="21"/>
      <c r="AA21" s="21"/>
      <c r="AB21" s="19">
        <f t="shared" si="5"/>
        <v>0</v>
      </c>
      <c r="AC21" s="20"/>
      <c r="AD21" s="19">
        <f t="shared" si="0"/>
        <v>38829</v>
      </c>
      <c r="AE21" s="20"/>
      <c r="AF21" s="21"/>
      <c r="AG21" s="21"/>
      <c r="AH21" s="21"/>
      <c r="AI21" s="21"/>
      <c r="AJ21" s="19">
        <f t="shared" si="6"/>
        <v>0</v>
      </c>
      <c r="AK21" s="20"/>
      <c r="AL21" s="21"/>
      <c r="AM21" s="21"/>
      <c r="AN21" s="21"/>
      <c r="AO21" s="21"/>
      <c r="AP21" s="19">
        <f t="shared" si="7"/>
        <v>0</v>
      </c>
      <c r="AQ21" s="20"/>
      <c r="AR21" s="21">
        <v>19364</v>
      </c>
      <c r="AS21" s="21">
        <v>437</v>
      </c>
      <c r="AT21" s="21">
        <v>1452</v>
      </c>
      <c r="AU21" s="21"/>
      <c r="AV21" s="21"/>
      <c r="AW21" s="21"/>
      <c r="AX21" s="19">
        <f t="shared" si="8"/>
        <v>21253</v>
      </c>
      <c r="AY21" s="20"/>
      <c r="AZ21" s="21"/>
      <c r="BA21" s="21"/>
      <c r="BB21" s="21">
        <v>2099</v>
      </c>
      <c r="BC21" s="21">
        <v>471</v>
      </c>
      <c r="BD21" s="19">
        <v>2570</v>
      </c>
      <c r="BE21" s="20"/>
      <c r="BF21" s="22">
        <v>7977</v>
      </c>
      <c r="BG21" s="20"/>
      <c r="BH21" s="21"/>
      <c r="BI21" s="21"/>
      <c r="BJ21" s="21">
        <v>3079</v>
      </c>
      <c r="BK21" s="21">
        <v>3950</v>
      </c>
      <c r="BL21" s="21"/>
      <c r="BM21" s="21"/>
      <c r="BN21" s="21"/>
      <c r="BO21" s="21"/>
      <c r="BP21" s="21"/>
      <c r="BQ21" s="21"/>
      <c r="BR21" s="21"/>
      <c r="BS21" s="21"/>
      <c r="BT21" s="19">
        <f t="shared" si="10"/>
        <v>7029</v>
      </c>
      <c r="BU21" s="20" t="s">
        <v>12</v>
      </c>
      <c r="BV21" s="19">
        <f t="shared" si="11"/>
        <v>38829</v>
      </c>
      <c r="BW21" s="20" t="s">
        <v>12</v>
      </c>
      <c r="BX21" s="19">
        <f t="shared" si="1"/>
        <v>0</v>
      </c>
      <c r="BY21" s="20" t="s">
        <v>12</v>
      </c>
      <c r="BZ21" s="19"/>
      <c r="CA21" s="20"/>
      <c r="CB21" s="19">
        <f t="shared" si="12"/>
        <v>0</v>
      </c>
      <c r="CC21" s="5"/>
      <c r="CD21" s="70"/>
      <c r="CE21" s="70"/>
      <c r="CG21" s="26">
        <v>11</v>
      </c>
      <c r="CH21" s="6" t="s">
        <v>162</v>
      </c>
      <c r="CK21" s="13">
        <f>((+N204))</f>
        <v>74855498.790000007</v>
      </c>
      <c r="CL21" s="5" t="s">
        <v>12</v>
      </c>
      <c r="CM21" s="6" t="s">
        <v>163</v>
      </c>
      <c r="CQ21" s="23"/>
      <c r="CR21" s="6" t="s">
        <v>164</v>
      </c>
    </row>
    <row r="22" spans="1:100" x14ac:dyDescent="0.2">
      <c r="A22" s="6">
        <f t="shared" si="2"/>
        <v>1</v>
      </c>
      <c r="B22" s="30" t="s">
        <v>165</v>
      </c>
      <c r="C22" s="19"/>
      <c r="D22" s="20"/>
      <c r="E22" s="21"/>
      <c r="F22" s="21"/>
      <c r="G22" s="21"/>
      <c r="H22" s="21">
        <v>28000</v>
      </c>
      <c r="I22" s="21"/>
      <c r="J22" s="21"/>
      <c r="K22" s="21"/>
      <c r="L22" s="21"/>
      <c r="M22" s="21">
        <v>80010</v>
      </c>
      <c r="N22" s="19">
        <f t="shared" si="3"/>
        <v>108010</v>
      </c>
      <c r="O22" s="20"/>
      <c r="P22" s="21">
        <v>77353</v>
      </c>
      <c r="Q22" s="21">
        <v>5359</v>
      </c>
      <c r="R22" s="21">
        <v>20845</v>
      </c>
      <c r="S22" s="21"/>
      <c r="T22" s="21"/>
      <c r="U22" s="60">
        <f t="shared" si="4"/>
        <v>103557</v>
      </c>
      <c r="V22" s="20"/>
      <c r="W22" s="21"/>
      <c r="X22" s="21"/>
      <c r="Y22" s="21"/>
      <c r="Z22" s="21"/>
      <c r="AA22" s="21"/>
      <c r="AB22" s="19">
        <f t="shared" si="5"/>
        <v>0</v>
      </c>
      <c r="AC22" s="20"/>
      <c r="AD22" s="19">
        <f t="shared" si="0"/>
        <v>211567</v>
      </c>
      <c r="AE22" s="20"/>
      <c r="AF22" s="21"/>
      <c r="AG22" s="21"/>
      <c r="AH22" s="21"/>
      <c r="AI22" s="21"/>
      <c r="AJ22" s="19">
        <f t="shared" si="6"/>
        <v>0</v>
      </c>
      <c r="AK22" s="20"/>
      <c r="AL22" s="21"/>
      <c r="AM22" s="21"/>
      <c r="AN22" s="21"/>
      <c r="AO22" s="21"/>
      <c r="AP22" s="19">
        <f t="shared" si="7"/>
        <v>0</v>
      </c>
      <c r="AQ22" s="20"/>
      <c r="AR22" s="21">
        <v>73302</v>
      </c>
      <c r="AS22" s="21">
        <v>15288</v>
      </c>
      <c r="AT22" s="21">
        <v>14346</v>
      </c>
      <c r="AU22" s="21">
        <v>3622</v>
      </c>
      <c r="AV22" s="21"/>
      <c r="AW22" s="21">
        <v>524</v>
      </c>
      <c r="AX22" s="19">
        <f t="shared" si="8"/>
        <v>107082</v>
      </c>
      <c r="AY22" s="20"/>
      <c r="AZ22" s="21"/>
      <c r="BA22" s="21"/>
      <c r="BB22" s="21">
        <v>19986</v>
      </c>
      <c r="BC22" s="21"/>
      <c r="BD22" s="19">
        <f t="shared" si="9"/>
        <v>19986</v>
      </c>
      <c r="BE22" s="20"/>
      <c r="BF22" s="22">
        <v>15278</v>
      </c>
      <c r="BG22" s="20"/>
      <c r="BH22" s="21"/>
      <c r="BI22" s="21"/>
      <c r="BJ22" s="21">
        <v>21007</v>
      </c>
      <c r="BK22" s="21">
        <v>138</v>
      </c>
      <c r="BL22" s="21">
        <v>497</v>
      </c>
      <c r="BM22" s="21"/>
      <c r="BN22" s="21"/>
      <c r="BO22" s="21"/>
      <c r="BP22" s="21"/>
      <c r="BQ22" s="21"/>
      <c r="BR22" s="21"/>
      <c r="BS22" s="21">
        <v>13579</v>
      </c>
      <c r="BT22" s="19">
        <f t="shared" si="10"/>
        <v>35221</v>
      </c>
      <c r="BU22" s="20" t="s">
        <v>12</v>
      </c>
      <c r="BV22" s="19">
        <f t="shared" si="11"/>
        <v>177567</v>
      </c>
      <c r="BW22" s="20" t="s">
        <v>12</v>
      </c>
      <c r="BX22" s="19">
        <f t="shared" si="1"/>
        <v>34000</v>
      </c>
      <c r="BY22" s="20" t="s">
        <v>12</v>
      </c>
      <c r="BZ22" s="19"/>
      <c r="CA22" s="20"/>
      <c r="CB22" s="19">
        <f t="shared" si="12"/>
        <v>34000</v>
      </c>
      <c r="CC22" s="5"/>
      <c r="CD22" s="70">
        <v>10000</v>
      </c>
      <c r="CE22" s="70">
        <v>24000</v>
      </c>
      <c r="CF22" s="6" t="s">
        <v>545</v>
      </c>
      <c r="CG22" s="2"/>
      <c r="CH22" s="37" t="s">
        <v>166</v>
      </c>
      <c r="CK22" s="13"/>
      <c r="CL22" s="5" t="s">
        <v>12</v>
      </c>
      <c r="CM22" s="6" t="s">
        <v>167</v>
      </c>
      <c r="CQ22" s="13">
        <f>(+CK23+CK24)</f>
        <v>25835814.91</v>
      </c>
      <c r="CR22" s="6" t="s">
        <v>168</v>
      </c>
    </row>
    <row r="23" spans="1:100" x14ac:dyDescent="0.2">
      <c r="A23" s="6">
        <f t="shared" si="2"/>
        <v>1</v>
      </c>
      <c r="B23" s="30" t="s">
        <v>169</v>
      </c>
      <c r="C23" s="19">
        <v>1012122</v>
      </c>
      <c r="D23" s="20"/>
      <c r="E23" s="21">
        <v>13189</v>
      </c>
      <c r="F23" s="21"/>
      <c r="G23" s="21">
        <v>18683.71</v>
      </c>
      <c r="H23" s="21"/>
      <c r="I23" s="21"/>
      <c r="J23" s="21"/>
      <c r="K23" s="21"/>
      <c r="L23" s="21"/>
      <c r="M23" s="21">
        <v>123976.17</v>
      </c>
      <c r="N23" s="19">
        <f t="shared" si="3"/>
        <v>155848.88</v>
      </c>
      <c r="O23" s="20"/>
      <c r="P23" s="21">
        <v>414054</v>
      </c>
      <c r="Q23" s="21">
        <v>77093</v>
      </c>
      <c r="R23" s="21"/>
      <c r="S23" s="21"/>
      <c r="T23" s="21"/>
      <c r="U23" s="60">
        <f t="shared" si="4"/>
        <v>491147</v>
      </c>
      <c r="V23" s="20"/>
      <c r="W23" s="21"/>
      <c r="X23" s="21"/>
      <c r="Y23" s="21"/>
      <c r="Z23" s="21"/>
      <c r="AA23" s="21"/>
      <c r="AB23" s="19">
        <f t="shared" si="5"/>
        <v>0</v>
      </c>
      <c r="AC23" s="20"/>
      <c r="AD23" s="19">
        <f t="shared" si="0"/>
        <v>646995.88</v>
      </c>
      <c r="AE23" s="20"/>
      <c r="AF23" s="21">
        <v>167791.54</v>
      </c>
      <c r="AG23" s="21"/>
      <c r="AH23" s="21"/>
      <c r="AI23" s="21"/>
      <c r="AJ23" s="19">
        <f t="shared" si="6"/>
        <v>167791.54</v>
      </c>
      <c r="AK23" s="20"/>
      <c r="AL23" s="21">
        <v>115883.26</v>
      </c>
      <c r="AM23" s="21"/>
      <c r="AN23" s="21">
        <v>33531.89</v>
      </c>
      <c r="AO23" s="21"/>
      <c r="AP23" s="19">
        <f t="shared" si="7"/>
        <v>149415.15</v>
      </c>
      <c r="AQ23" s="20"/>
      <c r="AR23" s="21">
        <v>315712.03999999998</v>
      </c>
      <c r="AS23" s="21"/>
      <c r="AT23" s="21">
        <v>20629.240000000002</v>
      </c>
      <c r="AU23" s="21"/>
      <c r="AV23" s="21"/>
      <c r="AW23" s="21">
        <v>14457.26</v>
      </c>
      <c r="AX23" s="19">
        <f t="shared" si="8"/>
        <v>350798.54</v>
      </c>
      <c r="AY23" s="20"/>
      <c r="AZ23" s="21"/>
      <c r="BA23" s="21">
        <v>83028.789999999994</v>
      </c>
      <c r="BB23" s="21">
        <v>65953.119999999995</v>
      </c>
      <c r="BC23" s="21"/>
      <c r="BD23" s="19">
        <f t="shared" si="9"/>
        <v>148981.90999999997</v>
      </c>
      <c r="BE23" s="20"/>
      <c r="BF23" s="22">
        <v>23096.720000000001</v>
      </c>
      <c r="BG23" s="20"/>
      <c r="BH23" s="21"/>
      <c r="BI23" s="21"/>
      <c r="BJ23" s="21">
        <v>145123.21</v>
      </c>
      <c r="BK23" s="21"/>
      <c r="BL23" s="21">
        <v>10575.82</v>
      </c>
      <c r="BM23" s="21"/>
      <c r="BN23" s="21"/>
      <c r="BO23" s="21"/>
      <c r="BP23" s="21"/>
      <c r="BQ23" s="21"/>
      <c r="BR23" s="21"/>
      <c r="BS23" s="21"/>
      <c r="BT23" s="19">
        <f t="shared" si="10"/>
        <v>155699.03</v>
      </c>
      <c r="BU23" s="20" t="s">
        <v>12</v>
      </c>
      <c r="BV23" s="19">
        <f t="shared" si="11"/>
        <v>995782.89</v>
      </c>
      <c r="BW23" s="20" t="s">
        <v>12</v>
      </c>
      <c r="BX23" s="19">
        <f t="shared" si="1"/>
        <v>-348787.01</v>
      </c>
      <c r="BY23" s="20" t="s">
        <v>12</v>
      </c>
      <c r="BZ23" s="19"/>
      <c r="CA23" s="20"/>
      <c r="CB23" s="19">
        <f t="shared" si="12"/>
        <v>663334.99</v>
      </c>
      <c r="CC23" s="5"/>
      <c r="CD23" s="70"/>
      <c r="CE23" s="70">
        <v>663335</v>
      </c>
      <c r="CG23" s="26">
        <v>12</v>
      </c>
      <c r="CH23" s="6" t="s">
        <v>170</v>
      </c>
      <c r="CK23" s="13">
        <v>0</v>
      </c>
      <c r="CL23" s="5" t="s">
        <v>12</v>
      </c>
      <c r="CM23" s="6" t="s">
        <v>171</v>
      </c>
      <c r="CQ23" s="13" t="s">
        <v>83</v>
      </c>
      <c r="CR23" s="6" t="s">
        <v>172</v>
      </c>
      <c r="CV23" s="6">
        <f>((+CK69))</f>
        <v>136708.08000000002</v>
      </c>
    </row>
    <row r="24" spans="1:100" x14ac:dyDescent="0.2">
      <c r="A24" s="6">
        <f t="shared" si="2"/>
        <v>1</v>
      </c>
      <c r="B24" s="30" t="s">
        <v>173</v>
      </c>
      <c r="C24" s="19">
        <v>380</v>
      </c>
      <c r="D24" s="20"/>
      <c r="E24" s="21">
        <v>7994</v>
      </c>
      <c r="F24" s="21"/>
      <c r="G24" s="21">
        <v>96</v>
      </c>
      <c r="H24" s="21"/>
      <c r="I24" s="21"/>
      <c r="J24" s="21"/>
      <c r="K24" s="21"/>
      <c r="L24" s="21"/>
      <c r="M24" s="21"/>
      <c r="N24" s="19">
        <f t="shared" si="3"/>
        <v>8090</v>
      </c>
      <c r="O24" s="20"/>
      <c r="P24" s="21">
        <v>10672</v>
      </c>
      <c r="Q24" s="21"/>
      <c r="R24" s="21"/>
      <c r="S24" s="21"/>
      <c r="T24" s="21"/>
      <c r="U24" s="60">
        <f t="shared" si="4"/>
        <v>10672</v>
      </c>
      <c r="V24" s="20"/>
      <c r="W24" s="21"/>
      <c r="X24" s="21"/>
      <c r="Y24" s="21"/>
      <c r="Z24" s="21"/>
      <c r="AA24" s="21"/>
      <c r="AB24" s="19">
        <f t="shared" si="5"/>
        <v>0</v>
      </c>
      <c r="AC24" s="20"/>
      <c r="AD24" s="19">
        <f t="shared" si="0"/>
        <v>18762</v>
      </c>
      <c r="AE24" s="20"/>
      <c r="AF24" s="21"/>
      <c r="AG24" s="21"/>
      <c r="AH24" s="21"/>
      <c r="AI24" s="21"/>
      <c r="AJ24" s="19">
        <f t="shared" si="6"/>
        <v>0</v>
      </c>
      <c r="AK24" s="20"/>
      <c r="AL24" s="21"/>
      <c r="AM24" s="21"/>
      <c r="AN24" s="21"/>
      <c r="AO24" s="21"/>
      <c r="AP24" s="19">
        <f t="shared" si="7"/>
        <v>0</v>
      </c>
      <c r="AQ24" s="20"/>
      <c r="AR24" s="21"/>
      <c r="AS24" s="21">
        <v>5932</v>
      </c>
      <c r="AT24" s="21"/>
      <c r="AU24" s="21"/>
      <c r="AV24" s="21"/>
      <c r="AW24" s="21"/>
      <c r="AX24" s="19">
        <f t="shared" si="8"/>
        <v>5932</v>
      </c>
      <c r="AY24" s="20"/>
      <c r="AZ24" s="21"/>
      <c r="BA24" s="21"/>
      <c r="BB24" s="21"/>
      <c r="BC24" s="21"/>
      <c r="BD24" s="19">
        <f t="shared" si="9"/>
        <v>0</v>
      </c>
      <c r="BE24" s="20"/>
      <c r="BF24" s="22">
        <v>3849</v>
      </c>
      <c r="BG24" s="20"/>
      <c r="BH24" s="21"/>
      <c r="BI24" s="21"/>
      <c r="BJ24" s="21">
        <v>1650</v>
      </c>
      <c r="BK24" s="21"/>
      <c r="BL24" s="21"/>
      <c r="BM24" s="21"/>
      <c r="BN24" s="21"/>
      <c r="BO24" s="21"/>
      <c r="BP24" s="21"/>
      <c r="BQ24" s="21"/>
      <c r="BR24" s="21"/>
      <c r="BS24" s="21"/>
      <c r="BT24" s="19">
        <f t="shared" si="10"/>
        <v>1650</v>
      </c>
      <c r="BU24" s="20" t="s">
        <v>12</v>
      </c>
      <c r="BV24" s="19">
        <f t="shared" si="11"/>
        <v>11431</v>
      </c>
      <c r="BW24" s="20" t="s">
        <v>12</v>
      </c>
      <c r="BX24" s="19">
        <f t="shared" si="1"/>
        <v>7331</v>
      </c>
      <c r="BY24" s="20" t="s">
        <v>12</v>
      </c>
      <c r="BZ24" s="19"/>
      <c r="CA24" s="20"/>
      <c r="CB24" s="19">
        <f t="shared" si="12"/>
        <v>7711</v>
      </c>
      <c r="CC24" s="5"/>
      <c r="CD24" s="70">
        <v>6711</v>
      </c>
      <c r="CE24" s="70">
        <v>1000</v>
      </c>
      <c r="CG24" s="26">
        <v>12</v>
      </c>
      <c r="CH24" s="6" t="s">
        <v>174</v>
      </c>
      <c r="CK24" s="13">
        <f>((+P204))</f>
        <v>25835814.91</v>
      </c>
      <c r="CL24" s="5" t="s">
        <v>12</v>
      </c>
      <c r="CM24" s="6" t="s">
        <v>175</v>
      </c>
      <c r="CQ24" s="13">
        <f>(+CK25+CK26+CK27+CK28)</f>
        <v>8817608.4699999988</v>
      </c>
      <c r="CR24" s="6" t="s">
        <v>176</v>
      </c>
      <c r="CV24" s="6">
        <f>((+CK71))</f>
        <v>322529</v>
      </c>
    </row>
    <row r="25" spans="1:100" x14ac:dyDescent="0.2">
      <c r="A25" s="6">
        <f t="shared" si="2"/>
        <v>1</v>
      </c>
      <c r="B25" s="30" t="s">
        <v>177</v>
      </c>
      <c r="C25" s="19">
        <v>0</v>
      </c>
      <c r="D25" s="20"/>
      <c r="E25" s="21"/>
      <c r="F25" s="21"/>
      <c r="G25" s="21"/>
      <c r="H25" s="21">
        <v>23589</v>
      </c>
      <c r="I25" s="21"/>
      <c r="J25" s="21"/>
      <c r="K25" s="21"/>
      <c r="L25" s="21"/>
      <c r="M25" s="21"/>
      <c r="N25" s="19">
        <f t="shared" si="3"/>
        <v>23589</v>
      </c>
      <c r="O25" s="20"/>
      <c r="P25" s="21">
        <v>6937</v>
      </c>
      <c r="Q25" s="21"/>
      <c r="R25" s="21"/>
      <c r="S25" s="21"/>
      <c r="T25" s="21"/>
      <c r="U25" s="60">
        <f t="shared" si="4"/>
        <v>6937</v>
      </c>
      <c r="V25" s="20"/>
      <c r="W25" s="21"/>
      <c r="X25" s="21"/>
      <c r="Y25" s="21"/>
      <c r="Z25" s="21"/>
      <c r="AA25" s="21"/>
      <c r="AB25" s="19">
        <f t="shared" si="5"/>
        <v>0</v>
      </c>
      <c r="AC25" s="20"/>
      <c r="AD25" s="19">
        <f t="shared" si="0"/>
        <v>30526</v>
      </c>
      <c r="AE25" s="20"/>
      <c r="AF25" s="21"/>
      <c r="AG25" s="21"/>
      <c r="AH25" s="21"/>
      <c r="AI25" s="21"/>
      <c r="AJ25" s="19">
        <f t="shared" si="6"/>
        <v>0</v>
      </c>
      <c r="AK25" s="20"/>
      <c r="AL25" s="21"/>
      <c r="AM25" s="21"/>
      <c r="AN25" s="21"/>
      <c r="AO25" s="21"/>
      <c r="AP25" s="19">
        <f t="shared" si="7"/>
        <v>0</v>
      </c>
      <c r="AQ25" s="20"/>
      <c r="AR25" s="21">
        <v>25628</v>
      </c>
      <c r="AS25" s="21"/>
      <c r="AT25" s="21">
        <v>456</v>
      </c>
      <c r="AU25" s="21"/>
      <c r="AV25" s="21"/>
      <c r="AW25" s="21">
        <v>1388</v>
      </c>
      <c r="AX25" s="19">
        <f t="shared" si="8"/>
        <v>27472</v>
      </c>
      <c r="AY25" s="20"/>
      <c r="AZ25" s="21"/>
      <c r="BA25" s="21"/>
      <c r="BB25" s="21"/>
      <c r="BC25" s="21"/>
      <c r="BD25" s="19">
        <f t="shared" si="9"/>
        <v>0</v>
      </c>
      <c r="BE25" s="20"/>
      <c r="BF25" s="22">
        <v>1200</v>
      </c>
      <c r="BG25" s="20"/>
      <c r="BH25" s="21"/>
      <c r="BI25" s="21">
        <v>25</v>
      </c>
      <c r="BJ25" s="21">
        <v>1829</v>
      </c>
      <c r="BK25" s="21"/>
      <c r="BL25" s="21"/>
      <c r="BM25" s="21"/>
      <c r="BN25" s="21"/>
      <c r="BO25" s="21"/>
      <c r="BP25" s="21"/>
      <c r="BQ25" s="21"/>
      <c r="BR25" s="21"/>
      <c r="BS25" s="21"/>
      <c r="BT25" s="19">
        <f t="shared" si="10"/>
        <v>1854</v>
      </c>
      <c r="BU25" s="20" t="s">
        <v>12</v>
      </c>
      <c r="BV25" s="19">
        <f t="shared" si="11"/>
        <v>30526</v>
      </c>
      <c r="BW25" s="20" t="s">
        <v>12</v>
      </c>
      <c r="BX25" s="19">
        <f t="shared" si="1"/>
        <v>0</v>
      </c>
      <c r="BY25" s="20" t="s">
        <v>12</v>
      </c>
      <c r="BZ25" s="19"/>
      <c r="CA25" s="20"/>
      <c r="CB25" s="19">
        <f t="shared" si="12"/>
        <v>0</v>
      </c>
      <c r="CC25" s="5"/>
      <c r="CD25" s="70"/>
      <c r="CE25" s="70"/>
      <c r="CG25" s="26">
        <v>13</v>
      </c>
      <c r="CH25" s="6" t="s">
        <v>178</v>
      </c>
      <c r="CK25" s="13">
        <f>((+Q204))</f>
        <v>1327890.4100000001</v>
      </c>
      <c r="CL25" s="5" t="s">
        <v>12</v>
      </c>
      <c r="CM25" s="6" t="s">
        <v>179</v>
      </c>
      <c r="CQ25" s="13">
        <f>((SUM(CQ22:CQ24)))</f>
        <v>34653423.379999995</v>
      </c>
      <c r="CR25" s="6" t="s">
        <v>180</v>
      </c>
    </row>
    <row r="26" spans="1:100" x14ac:dyDescent="0.2">
      <c r="A26" s="6">
        <f t="shared" si="2"/>
        <v>1</v>
      </c>
      <c r="B26" s="30" t="s">
        <v>181</v>
      </c>
      <c r="C26" s="19">
        <v>0</v>
      </c>
      <c r="D26" s="20"/>
      <c r="E26" s="21"/>
      <c r="F26" s="21"/>
      <c r="G26" s="21"/>
      <c r="H26" s="21">
        <v>417106</v>
      </c>
      <c r="I26" s="21"/>
      <c r="J26" s="21"/>
      <c r="K26" s="21"/>
      <c r="L26" s="21"/>
      <c r="M26" s="21"/>
      <c r="N26" s="19">
        <f t="shared" si="3"/>
        <v>417106</v>
      </c>
      <c r="O26" s="20"/>
      <c r="P26" s="21">
        <v>86620</v>
      </c>
      <c r="Q26" s="21"/>
      <c r="R26" s="21"/>
      <c r="S26" s="21"/>
      <c r="T26" s="21"/>
      <c r="U26" s="60">
        <f t="shared" si="4"/>
        <v>86620</v>
      </c>
      <c r="V26" s="20"/>
      <c r="W26" s="21"/>
      <c r="X26" s="21"/>
      <c r="Y26" s="21"/>
      <c r="Z26" s="21"/>
      <c r="AA26" s="21"/>
      <c r="AB26" s="19">
        <f t="shared" si="5"/>
        <v>0</v>
      </c>
      <c r="AC26" s="20"/>
      <c r="AD26" s="19">
        <f t="shared" si="0"/>
        <v>503726</v>
      </c>
      <c r="AE26" s="20"/>
      <c r="AF26" s="21"/>
      <c r="AG26" s="21"/>
      <c r="AH26" s="21"/>
      <c r="AI26" s="21"/>
      <c r="AJ26" s="19">
        <f t="shared" si="6"/>
        <v>0</v>
      </c>
      <c r="AK26" s="20"/>
      <c r="AL26" s="21"/>
      <c r="AM26" s="21"/>
      <c r="AN26" s="21"/>
      <c r="AO26" s="21"/>
      <c r="AP26" s="19">
        <f t="shared" si="7"/>
        <v>0</v>
      </c>
      <c r="AQ26" s="20"/>
      <c r="AR26" s="21">
        <v>5383</v>
      </c>
      <c r="AS26" s="21">
        <v>111487</v>
      </c>
      <c r="AT26" s="21">
        <v>28999</v>
      </c>
      <c r="AU26" s="21">
        <v>15751</v>
      </c>
      <c r="AV26" s="21"/>
      <c r="AW26" s="21">
        <v>84040</v>
      </c>
      <c r="AX26" s="19">
        <f t="shared" si="8"/>
        <v>245660</v>
      </c>
      <c r="AY26" s="20"/>
      <c r="AZ26" s="21">
        <v>98428</v>
      </c>
      <c r="BA26" s="21">
        <v>27277</v>
      </c>
      <c r="BB26" s="21">
        <v>40150</v>
      </c>
      <c r="BC26" s="21"/>
      <c r="BD26" s="19">
        <f t="shared" si="9"/>
        <v>165855</v>
      </c>
      <c r="BE26" s="20"/>
      <c r="BF26" s="22">
        <v>61805</v>
      </c>
      <c r="BG26" s="20"/>
      <c r="BH26" s="21"/>
      <c r="BI26" s="21"/>
      <c r="BJ26" s="21">
        <v>30406</v>
      </c>
      <c r="BK26" s="21"/>
      <c r="BL26" s="21"/>
      <c r="BM26" s="21"/>
      <c r="BN26" s="21"/>
      <c r="BO26" s="21"/>
      <c r="BP26" s="21"/>
      <c r="BQ26" s="21"/>
      <c r="BR26" s="21"/>
      <c r="BS26" s="21"/>
      <c r="BT26" s="19">
        <f t="shared" si="10"/>
        <v>30406</v>
      </c>
      <c r="BU26" s="20" t="s">
        <v>12</v>
      </c>
      <c r="BV26" s="19">
        <f t="shared" si="11"/>
        <v>503726</v>
      </c>
      <c r="BW26" s="20" t="s">
        <v>12</v>
      </c>
      <c r="BX26" s="19">
        <f t="shared" si="1"/>
        <v>0</v>
      </c>
      <c r="BY26" s="20" t="s">
        <v>12</v>
      </c>
      <c r="BZ26" s="19"/>
      <c r="CA26" s="20"/>
      <c r="CB26" s="19">
        <f t="shared" si="12"/>
        <v>0</v>
      </c>
      <c r="CC26" s="5"/>
      <c r="CD26" s="70"/>
      <c r="CE26" s="70"/>
      <c r="CG26" s="26">
        <v>14</v>
      </c>
      <c r="CH26" s="6" t="s">
        <v>182</v>
      </c>
      <c r="CK26" s="13">
        <f>((+R204))</f>
        <v>3287712.2699999996</v>
      </c>
      <c r="CL26" s="5" t="s">
        <v>12</v>
      </c>
      <c r="CM26" s="6" t="s">
        <v>183</v>
      </c>
      <c r="CQ26" s="13">
        <f>(+CK36)</f>
        <v>8803508.0799999982</v>
      </c>
      <c r="CR26" s="6" t="s">
        <v>184</v>
      </c>
      <c r="CV26" s="6">
        <f>((+CK70))</f>
        <v>20903</v>
      </c>
    </row>
    <row r="27" spans="1:100" x14ac:dyDescent="0.2">
      <c r="A27" s="6">
        <f t="shared" si="2"/>
        <v>1</v>
      </c>
      <c r="B27" s="30" t="s">
        <v>185</v>
      </c>
      <c r="C27" s="19">
        <v>0</v>
      </c>
      <c r="D27" s="20"/>
      <c r="E27" s="21">
        <v>3342.22</v>
      </c>
      <c r="F27" s="21"/>
      <c r="G27" s="21"/>
      <c r="H27" s="21">
        <v>7433.66</v>
      </c>
      <c r="I27" s="21"/>
      <c r="J27" s="21"/>
      <c r="K27" s="21"/>
      <c r="L27" s="21"/>
      <c r="M27" s="21"/>
      <c r="N27" s="19">
        <f t="shared" si="3"/>
        <v>10775.88</v>
      </c>
      <c r="O27" s="20"/>
      <c r="P27" s="21">
        <v>8397.5400000000009</v>
      </c>
      <c r="Q27" s="21"/>
      <c r="R27" s="21"/>
      <c r="S27" s="21"/>
      <c r="T27" s="21"/>
      <c r="U27" s="60">
        <f t="shared" si="4"/>
        <v>8397.5400000000009</v>
      </c>
      <c r="V27" s="20"/>
      <c r="W27" s="21"/>
      <c r="X27" s="21"/>
      <c r="Y27" s="21"/>
      <c r="Z27" s="21"/>
      <c r="AA27" s="21"/>
      <c r="AB27" s="19">
        <f t="shared" si="5"/>
        <v>0</v>
      </c>
      <c r="AC27" s="20"/>
      <c r="AD27" s="19">
        <f t="shared" si="0"/>
        <v>19173.419999999998</v>
      </c>
      <c r="AE27" s="20"/>
      <c r="AF27" s="21"/>
      <c r="AG27" s="21"/>
      <c r="AH27" s="21"/>
      <c r="AI27" s="21"/>
      <c r="AJ27" s="19">
        <f t="shared" si="6"/>
        <v>0</v>
      </c>
      <c r="AK27" s="20"/>
      <c r="AL27" s="21"/>
      <c r="AM27" s="21"/>
      <c r="AN27" s="21"/>
      <c r="AO27" s="21"/>
      <c r="AP27" s="19">
        <f t="shared" si="7"/>
        <v>0</v>
      </c>
      <c r="AQ27" s="20"/>
      <c r="AR27" s="21">
        <v>6908</v>
      </c>
      <c r="AS27" s="21"/>
      <c r="AT27" s="21"/>
      <c r="AU27" s="21"/>
      <c r="AV27" s="21"/>
      <c r="AW27" s="21"/>
      <c r="AX27" s="19">
        <f t="shared" si="8"/>
        <v>6908</v>
      </c>
      <c r="AY27" s="20"/>
      <c r="AZ27" s="21"/>
      <c r="BA27" s="21"/>
      <c r="BB27" s="21">
        <v>5066.42</v>
      </c>
      <c r="BC27" s="21"/>
      <c r="BD27" s="19">
        <f t="shared" si="9"/>
        <v>5066.42</v>
      </c>
      <c r="BE27" s="20"/>
      <c r="BF27" s="22"/>
      <c r="BG27" s="20"/>
      <c r="BH27" s="21"/>
      <c r="BI27" s="21"/>
      <c r="BJ27" s="21">
        <v>7199.4</v>
      </c>
      <c r="BK27" s="21"/>
      <c r="BL27" s="21"/>
      <c r="BM27" s="21"/>
      <c r="BN27" s="21"/>
      <c r="BO27" s="21"/>
      <c r="BP27" s="21"/>
      <c r="BQ27" s="21"/>
      <c r="BR27" s="21"/>
      <c r="BS27" s="21"/>
      <c r="BT27" s="19">
        <f t="shared" si="10"/>
        <v>7199.4</v>
      </c>
      <c r="BU27" s="20" t="s">
        <v>12</v>
      </c>
      <c r="BV27" s="19">
        <f t="shared" si="11"/>
        <v>19173.82</v>
      </c>
      <c r="BW27" s="20" t="s">
        <v>12</v>
      </c>
      <c r="BX27" s="19">
        <f t="shared" si="1"/>
        <v>-0.40000000000145519</v>
      </c>
      <c r="BY27" s="20" t="s">
        <v>12</v>
      </c>
      <c r="BZ27" s="19"/>
      <c r="CA27" s="20"/>
      <c r="CB27" s="19">
        <f t="shared" si="12"/>
        <v>-0.40000000000145519</v>
      </c>
      <c r="CC27" s="5"/>
      <c r="CD27" s="70"/>
      <c r="CE27" s="70"/>
      <c r="CG27" s="26">
        <v>15</v>
      </c>
      <c r="CH27" s="6" t="s">
        <v>186</v>
      </c>
      <c r="CK27" s="13">
        <f>((+S204))</f>
        <v>992843.9</v>
      </c>
      <c r="CL27" s="5" t="s">
        <v>12</v>
      </c>
      <c r="CM27" s="6" t="s">
        <v>187</v>
      </c>
      <c r="CQ27" s="13">
        <f>((+CQ19+CQ20+CQ25+CQ26))</f>
        <v>118312430.24999999</v>
      </c>
      <c r="CR27" s="6" t="s">
        <v>176</v>
      </c>
      <c r="CV27" s="6">
        <f>((+CK72))</f>
        <v>142038</v>
      </c>
    </row>
    <row r="28" spans="1:100" x14ac:dyDescent="0.2">
      <c r="A28" s="6">
        <f t="shared" si="2"/>
        <v>1</v>
      </c>
      <c r="B28" s="30" t="s">
        <v>188</v>
      </c>
      <c r="C28" s="19">
        <v>0</v>
      </c>
      <c r="D28" s="20"/>
      <c r="E28" s="21">
        <v>165494</v>
      </c>
      <c r="F28" s="21"/>
      <c r="G28" s="21">
        <v>2167</v>
      </c>
      <c r="H28" s="21"/>
      <c r="I28" s="21"/>
      <c r="J28" s="21"/>
      <c r="K28" s="21"/>
      <c r="L28" s="21"/>
      <c r="M28" s="21">
        <v>93641</v>
      </c>
      <c r="N28" s="19">
        <f t="shared" si="3"/>
        <v>261302</v>
      </c>
      <c r="O28" s="20"/>
      <c r="P28" s="21">
        <v>142593</v>
      </c>
      <c r="Q28" s="21"/>
      <c r="R28" s="21"/>
      <c r="S28" s="21"/>
      <c r="T28" s="21"/>
      <c r="U28" s="60">
        <f t="shared" si="4"/>
        <v>142593</v>
      </c>
      <c r="V28" s="20"/>
      <c r="W28" s="21"/>
      <c r="X28" s="21"/>
      <c r="Y28" s="21"/>
      <c r="Z28" s="21"/>
      <c r="AA28" s="21"/>
      <c r="AB28" s="19">
        <f t="shared" si="5"/>
        <v>0</v>
      </c>
      <c r="AC28" s="20"/>
      <c r="AD28" s="19">
        <f t="shared" si="0"/>
        <v>403895</v>
      </c>
      <c r="AE28" s="20"/>
      <c r="AF28" s="21"/>
      <c r="AG28" s="21"/>
      <c r="AH28" s="21"/>
      <c r="AI28" s="21"/>
      <c r="AJ28" s="19">
        <f t="shared" si="6"/>
        <v>0</v>
      </c>
      <c r="AK28" s="20"/>
      <c r="AL28" s="21">
        <v>168620</v>
      </c>
      <c r="AM28" s="21">
        <v>3250</v>
      </c>
      <c r="AN28" s="21"/>
      <c r="AO28" s="21"/>
      <c r="AP28" s="19">
        <f t="shared" si="7"/>
        <v>171870</v>
      </c>
      <c r="AQ28" s="20"/>
      <c r="AR28" s="21">
        <v>27409</v>
      </c>
      <c r="AS28" s="21">
        <v>25482</v>
      </c>
      <c r="AT28" s="21">
        <v>4102</v>
      </c>
      <c r="AU28" s="21">
        <v>919</v>
      </c>
      <c r="AV28" s="21"/>
      <c r="AW28" s="21">
        <v>40445</v>
      </c>
      <c r="AX28" s="19">
        <f t="shared" si="8"/>
        <v>98357</v>
      </c>
      <c r="AY28" s="20"/>
      <c r="AZ28" s="21"/>
      <c r="BA28" s="21">
        <v>23373</v>
      </c>
      <c r="BB28" s="21">
        <v>19172</v>
      </c>
      <c r="BC28" s="21"/>
      <c r="BD28" s="19">
        <f t="shared" si="9"/>
        <v>42545</v>
      </c>
      <c r="BE28" s="20"/>
      <c r="BF28" s="22">
        <v>42921</v>
      </c>
      <c r="BG28" s="20"/>
      <c r="BH28" s="21"/>
      <c r="BI28" s="21"/>
      <c r="BJ28" s="21"/>
      <c r="BK28" s="21">
        <v>45357</v>
      </c>
      <c r="BL28" s="21">
        <v>1369</v>
      </c>
      <c r="BM28" s="21">
        <v>6881</v>
      </c>
      <c r="BN28" s="21"/>
      <c r="BO28" s="21"/>
      <c r="BP28" s="21"/>
      <c r="BQ28" s="21"/>
      <c r="BR28" s="21"/>
      <c r="BS28" s="21"/>
      <c r="BT28" s="19">
        <f t="shared" si="10"/>
        <v>53607</v>
      </c>
      <c r="BU28" s="20" t="s">
        <v>12</v>
      </c>
      <c r="BV28" s="19">
        <f t="shared" si="11"/>
        <v>409300</v>
      </c>
      <c r="BW28" s="20" t="s">
        <v>12</v>
      </c>
      <c r="BX28" s="19">
        <f t="shared" si="1"/>
        <v>-5405</v>
      </c>
      <c r="BY28" s="20" t="s">
        <v>12</v>
      </c>
      <c r="BZ28" s="19">
        <v>5405</v>
      </c>
      <c r="CA28" s="20"/>
      <c r="CB28" s="19">
        <f t="shared" si="12"/>
        <v>0</v>
      </c>
      <c r="CC28" s="5"/>
      <c r="CD28" s="70"/>
      <c r="CE28" s="70"/>
      <c r="CG28" s="26">
        <v>16</v>
      </c>
      <c r="CH28" s="6" t="s">
        <v>189</v>
      </c>
      <c r="CK28" s="13">
        <f>((+T204))</f>
        <v>3209161.8899999997</v>
      </c>
      <c r="CL28" s="5" t="s">
        <v>12</v>
      </c>
      <c r="CR28" s="6" t="s">
        <v>190</v>
      </c>
      <c r="CV28" s="6">
        <f>((SUM(CV23:CV27)))</f>
        <v>622178.08000000007</v>
      </c>
    </row>
    <row r="29" spans="1:100" x14ac:dyDescent="0.2">
      <c r="A29" s="6">
        <f t="shared" si="2"/>
        <v>1</v>
      </c>
      <c r="B29" s="30" t="s">
        <v>191</v>
      </c>
      <c r="C29" s="19">
        <v>0</v>
      </c>
      <c r="D29" s="20"/>
      <c r="E29" s="21">
        <v>284739</v>
      </c>
      <c r="F29" s="21"/>
      <c r="G29" s="21"/>
      <c r="H29" s="21">
        <v>143788</v>
      </c>
      <c r="I29" s="21"/>
      <c r="J29" s="21"/>
      <c r="K29" s="21"/>
      <c r="L29" s="21"/>
      <c r="M29" s="21">
        <v>200000</v>
      </c>
      <c r="N29" s="19">
        <f t="shared" si="3"/>
        <v>628527</v>
      </c>
      <c r="O29" s="20"/>
      <c r="P29" s="21">
        <v>353808</v>
      </c>
      <c r="Q29" s="21"/>
      <c r="R29" s="21"/>
      <c r="S29" s="21"/>
      <c r="T29" s="21"/>
      <c r="U29" s="60">
        <f t="shared" si="4"/>
        <v>353808</v>
      </c>
      <c r="V29" s="20"/>
      <c r="W29" s="21"/>
      <c r="X29" s="21"/>
      <c r="Y29" s="21"/>
      <c r="Z29" s="21"/>
      <c r="AA29" s="21"/>
      <c r="AB29" s="19">
        <f t="shared" si="5"/>
        <v>0</v>
      </c>
      <c r="AC29" s="20"/>
      <c r="AD29" s="19">
        <f t="shared" si="0"/>
        <v>982335</v>
      </c>
      <c r="AE29" s="20"/>
      <c r="AF29" s="21">
        <v>47650</v>
      </c>
      <c r="AG29" s="21"/>
      <c r="AH29" s="21"/>
      <c r="AI29" s="21"/>
      <c r="AJ29" s="19">
        <f t="shared" si="6"/>
        <v>47650</v>
      </c>
      <c r="AK29" s="20"/>
      <c r="AL29" s="21">
        <v>120891</v>
      </c>
      <c r="AM29" s="21"/>
      <c r="AN29" s="21"/>
      <c r="AO29" s="21"/>
      <c r="AP29" s="19">
        <f t="shared" si="7"/>
        <v>120891</v>
      </c>
      <c r="AQ29" s="20"/>
      <c r="AR29" s="21">
        <v>152902</v>
      </c>
      <c r="AS29" s="21">
        <v>556301</v>
      </c>
      <c r="AT29" s="21">
        <v>8000</v>
      </c>
      <c r="AU29" s="21"/>
      <c r="AV29" s="21"/>
      <c r="AW29" s="21"/>
      <c r="AX29" s="19">
        <f t="shared" si="8"/>
        <v>717203</v>
      </c>
      <c r="AY29" s="20"/>
      <c r="AZ29" s="21"/>
      <c r="BA29" s="21"/>
      <c r="BB29" s="21">
        <v>61975</v>
      </c>
      <c r="BC29" s="21"/>
      <c r="BD29" s="19">
        <f t="shared" si="9"/>
        <v>61975</v>
      </c>
      <c r="BE29" s="20"/>
      <c r="BF29" s="22">
        <v>34616</v>
      </c>
      <c r="BG29" s="20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19">
        <f t="shared" si="10"/>
        <v>0</v>
      </c>
      <c r="BU29" s="20" t="s">
        <v>12</v>
      </c>
      <c r="BV29" s="19">
        <f t="shared" si="11"/>
        <v>982335</v>
      </c>
      <c r="BW29" s="20" t="s">
        <v>12</v>
      </c>
      <c r="BX29" s="19">
        <f t="shared" si="1"/>
        <v>0</v>
      </c>
      <c r="BY29" s="20" t="s">
        <v>12</v>
      </c>
      <c r="BZ29" s="19"/>
      <c r="CA29" s="20"/>
      <c r="CB29" s="19">
        <f t="shared" si="12"/>
        <v>0</v>
      </c>
      <c r="CC29" s="5"/>
      <c r="CD29" s="70"/>
      <c r="CE29" s="70"/>
      <c r="CG29" s="26">
        <v>17</v>
      </c>
      <c r="CH29" s="6" t="s">
        <v>192</v>
      </c>
      <c r="CK29" s="13">
        <f>(+U204)</f>
        <v>34653423.379999995</v>
      </c>
      <c r="CL29" s="5" t="s">
        <v>12</v>
      </c>
      <c r="CM29" s="6" t="s">
        <v>193</v>
      </c>
      <c r="CR29" s="6" t="s">
        <v>194</v>
      </c>
    </row>
    <row r="30" spans="1:100" x14ac:dyDescent="0.2">
      <c r="A30" s="6">
        <f t="shared" si="2"/>
        <v>0</v>
      </c>
      <c r="B30" s="30" t="s">
        <v>195</v>
      </c>
      <c r="C30" s="19"/>
      <c r="D30" s="20"/>
      <c r="E30" s="21"/>
      <c r="F30" s="21"/>
      <c r="G30" s="21"/>
      <c r="H30" s="21"/>
      <c r="I30" s="21"/>
      <c r="J30" s="21"/>
      <c r="K30" s="21"/>
      <c r="L30" s="21"/>
      <c r="M30" s="21"/>
      <c r="N30" s="19">
        <f t="shared" si="3"/>
        <v>0</v>
      </c>
      <c r="O30" s="20"/>
      <c r="P30" s="21"/>
      <c r="Q30" s="21"/>
      <c r="R30" s="21"/>
      <c r="S30" s="21"/>
      <c r="T30" s="21"/>
      <c r="U30" s="60">
        <f t="shared" si="4"/>
        <v>0</v>
      </c>
      <c r="V30" s="20"/>
      <c r="W30" s="21"/>
      <c r="X30" s="21"/>
      <c r="Y30" s="21"/>
      <c r="Z30" s="21"/>
      <c r="AA30" s="21"/>
      <c r="AB30" s="19">
        <f t="shared" si="5"/>
        <v>0</v>
      </c>
      <c r="AC30" s="20"/>
      <c r="AD30" s="19">
        <f t="shared" si="0"/>
        <v>0</v>
      </c>
      <c r="AE30" s="20"/>
      <c r="AF30" s="21"/>
      <c r="AG30" s="21"/>
      <c r="AH30" s="21"/>
      <c r="AI30" s="21"/>
      <c r="AJ30" s="19">
        <f t="shared" si="6"/>
        <v>0</v>
      </c>
      <c r="AK30" s="20"/>
      <c r="AL30" s="21"/>
      <c r="AM30" s="21"/>
      <c r="AN30" s="21"/>
      <c r="AO30" s="21"/>
      <c r="AP30" s="19">
        <f t="shared" si="7"/>
        <v>0</v>
      </c>
      <c r="AQ30" s="20"/>
      <c r="AR30" s="21"/>
      <c r="AS30" s="21"/>
      <c r="AT30" s="21"/>
      <c r="AU30" s="21"/>
      <c r="AV30" s="21"/>
      <c r="AW30" s="21"/>
      <c r="AX30" s="19">
        <f t="shared" si="8"/>
        <v>0</v>
      </c>
      <c r="AY30" s="20"/>
      <c r="AZ30" s="21"/>
      <c r="BA30" s="21"/>
      <c r="BB30" s="21"/>
      <c r="BC30" s="21"/>
      <c r="BD30" s="19">
        <f t="shared" si="9"/>
        <v>0</v>
      </c>
      <c r="BE30" s="20"/>
      <c r="BF30" s="22"/>
      <c r="BG30" s="20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19">
        <f t="shared" si="10"/>
        <v>0</v>
      </c>
      <c r="BU30" s="20" t="s">
        <v>12</v>
      </c>
      <c r="BV30" s="19">
        <f t="shared" si="11"/>
        <v>0</v>
      </c>
      <c r="BW30" s="20" t="s">
        <v>12</v>
      </c>
      <c r="BX30" s="19">
        <f t="shared" si="1"/>
        <v>0</v>
      </c>
      <c r="BY30" s="20" t="s">
        <v>12</v>
      </c>
      <c r="BZ30" s="19"/>
      <c r="CA30" s="20"/>
      <c r="CB30" s="19">
        <f t="shared" si="12"/>
        <v>0</v>
      </c>
      <c r="CC30" s="5"/>
      <c r="CD30" s="70"/>
      <c r="CE30" s="70"/>
      <c r="CG30" s="2"/>
      <c r="CH30" s="37" t="s">
        <v>196</v>
      </c>
      <c r="CK30" s="13"/>
      <c r="CL30" s="5" t="s">
        <v>12</v>
      </c>
      <c r="CO30" s="6" t="s">
        <v>197</v>
      </c>
      <c r="CP30" s="6" t="s">
        <v>87</v>
      </c>
      <c r="CR30" s="6" t="s">
        <v>198</v>
      </c>
      <c r="CV30" s="6">
        <f>((+CK73))</f>
        <v>166526.47999999998</v>
      </c>
    </row>
    <row r="31" spans="1:100" x14ac:dyDescent="0.2">
      <c r="A31" s="6">
        <f t="shared" si="2"/>
        <v>1</v>
      </c>
      <c r="B31" s="30" t="s">
        <v>199</v>
      </c>
      <c r="C31" s="19">
        <v>985198</v>
      </c>
      <c r="D31" s="20"/>
      <c r="E31" s="21">
        <v>1856349</v>
      </c>
      <c r="F31" s="21"/>
      <c r="G31" s="21">
        <v>17303</v>
      </c>
      <c r="H31" s="21"/>
      <c r="I31" s="21"/>
      <c r="J31" s="21"/>
      <c r="K31" s="21"/>
      <c r="L31" s="21"/>
      <c r="M31" s="21">
        <v>1145368</v>
      </c>
      <c r="N31" s="19">
        <f t="shared" si="3"/>
        <v>3019020</v>
      </c>
      <c r="O31" s="20"/>
      <c r="P31" s="21">
        <v>1723575</v>
      </c>
      <c r="Q31" s="21"/>
      <c r="R31" s="21">
        <v>307451</v>
      </c>
      <c r="S31" s="21"/>
      <c r="T31" s="21">
        <v>736561</v>
      </c>
      <c r="U31" s="60">
        <f t="shared" si="4"/>
        <v>2767587</v>
      </c>
      <c r="V31" s="20"/>
      <c r="W31" s="21"/>
      <c r="X31" s="21"/>
      <c r="Y31" s="21"/>
      <c r="Z31" s="21"/>
      <c r="AA31" s="21"/>
      <c r="AB31" s="19">
        <f t="shared" si="5"/>
        <v>0</v>
      </c>
      <c r="AC31" s="20"/>
      <c r="AD31" s="19">
        <f t="shared" si="0"/>
        <v>5786607</v>
      </c>
      <c r="AE31" s="20"/>
      <c r="AF31" s="21">
        <v>640976</v>
      </c>
      <c r="AG31" s="21">
        <v>212199</v>
      </c>
      <c r="AH31" s="21"/>
      <c r="AI31" s="21">
        <v>136121</v>
      </c>
      <c r="AJ31" s="19">
        <f t="shared" si="6"/>
        <v>989296</v>
      </c>
      <c r="AK31" s="20"/>
      <c r="AL31" s="21">
        <v>682947</v>
      </c>
      <c r="AM31" s="21">
        <v>177043</v>
      </c>
      <c r="AN31" s="21"/>
      <c r="AO31" s="21">
        <v>211990</v>
      </c>
      <c r="AP31" s="19">
        <f t="shared" si="7"/>
        <v>1071980</v>
      </c>
      <c r="AQ31" s="20"/>
      <c r="AR31" s="21">
        <v>824446</v>
      </c>
      <c r="AS31" s="21">
        <v>53770</v>
      </c>
      <c r="AT31" s="21">
        <v>66327</v>
      </c>
      <c r="AU31" s="21">
        <v>10782</v>
      </c>
      <c r="AV31" s="21"/>
      <c r="AW31" s="21">
        <v>373780</v>
      </c>
      <c r="AX31" s="19">
        <f t="shared" si="8"/>
        <v>1329105</v>
      </c>
      <c r="AY31" s="20"/>
      <c r="AZ31" s="21">
        <v>528751</v>
      </c>
      <c r="BA31" s="21">
        <v>5742</v>
      </c>
      <c r="BB31" s="21">
        <v>324918</v>
      </c>
      <c r="BC31" s="21">
        <v>7877</v>
      </c>
      <c r="BD31" s="19">
        <f t="shared" si="9"/>
        <v>867288</v>
      </c>
      <c r="BE31" s="20"/>
      <c r="BF31" s="22">
        <v>568633</v>
      </c>
      <c r="BG31" s="20"/>
      <c r="BH31" s="21"/>
      <c r="BI31" s="21"/>
      <c r="BJ31" s="21">
        <v>27960</v>
      </c>
      <c r="BK31" s="21">
        <v>32241</v>
      </c>
      <c r="BL31" s="21">
        <v>493569</v>
      </c>
      <c r="BM31" s="21"/>
      <c r="BN31" s="21"/>
      <c r="BO31" s="21"/>
      <c r="BP31" s="21"/>
      <c r="BQ31" s="21"/>
      <c r="BR31" s="21"/>
      <c r="BS31" s="21">
        <v>165969</v>
      </c>
      <c r="BT31" s="19">
        <f t="shared" si="10"/>
        <v>719739</v>
      </c>
      <c r="BU31" s="20" t="s">
        <v>12</v>
      </c>
      <c r="BV31" s="19">
        <f t="shared" si="11"/>
        <v>5546041</v>
      </c>
      <c r="BW31" s="20" t="s">
        <v>12</v>
      </c>
      <c r="BX31" s="19">
        <f t="shared" si="1"/>
        <v>240566</v>
      </c>
      <c r="BY31" s="20" t="s">
        <v>12</v>
      </c>
      <c r="BZ31" s="19">
        <v>325337</v>
      </c>
      <c r="CA31" s="20"/>
      <c r="CB31" s="19">
        <f t="shared" si="12"/>
        <v>1551101</v>
      </c>
      <c r="CC31" s="5"/>
      <c r="CD31" s="70"/>
      <c r="CE31" s="70"/>
      <c r="CG31" s="26">
        <v>18</v>
      </c>
      <c r="CH31" s="6" t="s">
        <v>200</v>
      </c>
      <c r="CK31" s="13">
        <f>((+W204))</f>
        <v>0</v>
      </c>
      <c r="CL31" s="5" t="s">
        <v>12</v>
      </c>
      <c r="CM31" s="6" t="s">
        <v>201</v>
      </c>
      <c r="CR31" s="6" t="s">
        <v>202</v>
      </c>
    </row>
    <row r="32" spans="1:100" x14ac:dyDescent="0.2">
      <c r="A32" s="6">
        <f t="shared" si="2"/>
        <v>1</v>
      </c>
      <c r="B32" s="30" t="s">
        <v>203</v>
      </c>
      <c r="C32" s="19">
        <v>0</v>
      </c>
      <c r="D32" s="20"/>
      <c r="E32" s="21">
        <v>3862</v>
      </c>
      <c r="F32" s="21"/>
      <c r="G32" s="21"/>
      <c r="H32" s="21">
        <v>24749</v>
      </c>
      <c r="I32" s="21"/>
      <c r="J32" s="21"/>
      <c r="K32" s="21"/>
      <c r="L32" s="21"/>
      <c r="M32" s="21"/>
      <c r="N32" s="19">
        <f t="shared" si="3"/>
        <v>28611</v>
      </c>
      <c r="O32" s="20"/>
      <c r="P32" s="21">
        <v>10659</v>
      </c>
      <c r="Q32" s="21"/>
      <c r="R32" s="21"/>
      <c r="S32" s="21"/>
      <c r="T32" s="21"/>
      <c r="U32" s="60">
        <f t="shared" si="4"/>
        <v>10659</v>
      </c>
      <c r="V32" s="20"/>
      <c r="W32" s="21"/>
      <c r="X32" s="21"/>
      <c r="Y32" s="21"/>
      <c r="Z32" s="21"/>
      <c r="AA32" s="21"/>
      <c r="AB32" s="19">
        <f t="shared" si="5"/>
        <v>0</v>
      </c>
      <c r="AC32" s="20"/>
      <c r="AD32" s="19">
        <f t="shared" si="0"/>
        <v>39270</v>
      </c>
      <c r="AE32" s="20"/>
      <c r="AF32" s="21"/>
      <c r="AG32" s="21"/>
      <c r="AH32" s="21"/>
      <c r="AI32" s="21"/>
      <c r="AJ32" s="19">
        <f t="shared" si="6"/>
        <v>0</v>
      </c>
      <c r="AK32" s="20"/>
      <c r="AL32" s="21"/>
      <c r="AM32" s="21"/>
      <c r="AN32" s="21"/>
      <c r="AO32" s="21"/>
      <c r="AP32" s="19">
        <f t="shared" si="7"/>
        <v>0</v>
      </c>
      <c r="AQ32" s="20"/>
      <c r="AR32" s="21"/>
      <c r="AS32" s="21">
        <v>6134</v>
      </c>
      <c r="AT32" s="21">
        <v>2455</v>
      </c>
      <c r="AU32" s="21">
        <v>360</v>
      </c>
      <c r="AV32" s="21">
        <v>22638</v>
      </c>
      <c r="AW32" s="21"/>
      <c r="AX32" s="19">
        <f t="shared" si="8"/>
        <v>31587</v>
      </c>
      <c r="AY32" s="20"/>
      <c r="AZ32" s="21"/>
      <c r="BA32" s="21"/>
      <c r="BB32" s="21"/>
      <c r="BC32" s="21"/>
      <c r="BD32" s="19">
        <f t="shared" si="9"/>
        <v>0</v>
      </c>
      <c r="BE32" s="20"/>
      <c r="BF32" s="22">
        <v>2100</v>
      </c>
      <c r="BG32" s="20"/>
      <c r="BH32" s="21"/>
      <c r="BI32" s="21"/>
      <c r="BJ32" s="21"/>
      <c r="BK32" s="21">
        <v>600</v>
      </c>
      <c r="BL32" s="21">
        <v>4983</v>
      </c>
      <c r="BM32" s="21"/>
      <c r="BN32" s="21"/>
      <c r="BO32" s="21"/>
      <c r="BP32" s="21"/>
      <c r="BQ32" s="21"/>
      <c r="BR32" s="21"/>
      <c r="BS32" s="21"/>
      <c r="BT32" s="19">
        <f t="shared" si="10"/>
        <v>5583</v>
      </c>
      <c r="BU32" s="20" t="s">
        <v>12</v>
      </c>
      <c r="BV32" s="19">
        <f t="shared" si="11"/>
        <v>39270</v>
      </c>
      <c r="BW32" s="20" t="s">
        <v>12</v>
      </c>
      <c r="BX32" s="19">
        <f t="shared" si="1"/>
        <v>0</v>
      </c>
      <c r="BY32" s="20" t="s">
        <v>12</v>
      </c>
      <c r="BZ32" s="19"/>
      <c r="CA32" s="20"/>
      <c r="CB32" s="19">
        <f t="shared" si="12"/>
        <v>0</v>
      </c>
      <c r="CC32" s="5"/>
      <c r="CD32" s="70"/>
      <c r="CE32" s="70"/>
      <c r="CG32" s="26">
        <v>19</v>
      </c>
      <c r="CH32" s="6" t="s">
        <v>204</v>
      </c>
      <c r="CK32" s="13">
        <f>((+X204))</f>
        <v>234789</v>
      </c>
      <c r="CL32" s="5" t="s">
        <v>12</v>
      </c>
      <c r="CM32" s="6" t="s">
        <v>205</v>
      </c>
      <c r="CR32" s="6" t="s">
        <v>190</v>
      </c>
      <c r="CV32" s="6">
        <f>((SUM(CV30:CV31)))</f>
        <v>166526.47999999998</v>
      </c>
    </row>
    <row r="33" spans="1:100" x14ac:dyDescent="0.2">
      <c r="A33" s="6">
        <f t="shared" si="2"/>
        <v>1</v>
      </c>
      <c r="B33" s="30" t="s">
        <v>536</v>
      </c>
      <c r="C33" s="19">
        <v>2041.09</v>
      </c>
      <c r="D33" s="20"/>
      <c r="E33" s="21"/>
      <c r="F33" s="21"/>
      <c r="G33" s="21">
        <v>2.0299999999999998</v>
      </c>
      <c r="H33" s="21"/>
      <c r="I33" s="21"/>
      <c r="J33" s="21"/>
      <c r="K33" s="21"/>
      <c r="L33" s="21"/>
      <c r="M33" s="21"/>
      <c r="N33" s="19">
        <f t="shared" si="3"/>
        <v>2.0299999999999998</v>
      </c>
      <c r="O33" s="20"/>
      <c r="P33" s="21">
        <v>20302.68</v>
      </c>
      <c r="Q33" s="21">
        <v>1056.26</v>
      </c>
      <c r="R33" s="21"/>
      <c r="S33" s="21"/>
      <c r="T33" s="21"/>
      <c r="U33" s="60">
        <f>(SUM(P33:T33))</f>
        <v>21358.94</v>
      </c>
      <c r="V33" s="20"/>
      <c r="W33" s="21"/>
      <c r="X33" s="21"/>
      <c r="Y33" s="21"/>
      <c r="Z33" s="21"/>
      <c r="AA33" s="21"/>
      <c r="AB33" s="19">
        <f>(SUM(W33:AA33))</f>
        <v>0</v>
      </c>
      <c r="AC33" s="20"/>
      <c r="AD33" s="19">
        <f t="shared" si="0"/>
        <v>21360.969999999998</v>
      </c>
      <c r="AE33" s="20"/>
      <c r="AF33" s="21"/>
      <c r="AG33" s="21"/>
      <c r="AH33" s="21"/>
      <c r="AI33" s="21"/>
      <c r="AJ33" s="19">
        <f t="shared" si="6"/>
        <v>0</v>
      </c>
      <c r="AK33" s="20"/>
      <c r="AL33" s="21"/>
      <c r="AM33" s="21">
        <v>7579.64</v>
      </c>
      <c r="AN33" s="21"/>
      <c r="AO33" s="21">
        <v>441.78</v>
      </c>
      <c r="AP33" s="19">
        <f t="shared" si="7"/>
        <v>8021.42</v>
      </c>
      <c r="AQ33" s="20"/>
      <c r="AR33" s="21"/>
      <c r="AS33" s="21">
        <v>597.5</v>
      </c>
      <c r="AT33" s="21">
        <v>816.25</v>
      </c>
      <c r="AU33" s="21"/>
      <c r="AV33" s="21"/>
      <c r="AW33" s="21">
        <v>4109</v>
      </c>
      <c r="AX33" s="19">
        <f t="shared" si="8"/>
        <v>5522.75</v>
      </c>
      <c r="AY33" s="20"/>
      <c r="AZ33" s="21"/>
      <c r="BA33" s="21">
        <v>1705</v>
      </c>
      <c r="BB33" s="21">
        <v>1221.8800000000001</v>
      </c>
      <c r="BC33" s="21">
        <v>45</v>
      </c>
      <c r="BD33" s="19">
        <f t="shared" si="9"/>
        <v>2971.88</v>
      </c>
      <c r="BE33" s="20"/>
      <c r="BF33" s="22"/>
      <c r="BG33" s="20"/>
      <c r="BH33" s="21"/>
      <c r="BI33" s="21"/>
      <c r="BJ33" s="21">
        <v>5665.38</v>
      </c>
      <c r="BK33" s="21"/>
      <c r="BL33" s="21"/>
      <c r="BM33" s="21"/>
      <c r="BN33" s="21"/>
      <c r="BO33" s="21"/>
      <c r="BP33" s="21"/>
      <c r="BQ33" s="21"/>
      <c r="BR33" s="21"/>
      <c r="BS33" s="21"/>
      <c r="BT33" s="19">
        <f t="shared" si="10"/>
        <v>5665.38</v>
      </c>
      <c r="BU33" s="20" t="s">
        <v>12</v>
      </c>
      <c r="BV33" s="19">
        <f t="shared" si="11"/>
        <v>22181.43</v>
      </c>
      <c r="BW33" s="20" t="s">
        <v>12</v>
      </c>
      <c r="BX33" s="19">
        <f t="shared" si="1"/>
        <v>-820.46000000000276</v>
      </c>
      <c r="BY33" s="20" t="s">
        <v>12</v>
      </c>
      <c r="BZ33" s="19"/>
      <c r="CA33" s="20"/>
      <c r="CB33" s="19">
        <f t="shared" si="12"/>
        <v>1220.6299999999972</v>
      </c>
      <c r="CC33" s="5"/>
      <c r="CD33" s="70"/>
      <c r="CE33" s="70">
        <v>1220.21</v>
      </c>
      <c r="CG33" s="26">
        <v>20</v>
      </c>
      <c r="CH33" s="6" t="s">
        <v>207</v>
      </c>
      <c r="CK33" s="13">
        <f>((+Y204))</f>
        <v>150146</v>
      </c>
      <c r="CL33" s="5" t="s">
        <v>12</v>
      </c>
      <c r="CM33" s="6" t="s">
        <v>208</v>
      </c>
      <c r="CR33" s="6" t="s">
        <v>209</v>
      </c>
    </row>
    <row r="34" spans="1:100" x14ac:dyDescent="0.2">
      <c r="A34" s="6">
        <f t="shared" si="2"/>
        <v>1</v>
      </c>
      <c r="B34" s="30" t="s">
        <v>206</v>
      </c>
      <c r="C34" s="19">
        <v>0</v>
      </c>
      <c r="D34" s="20"/>
      <c r="E34" s="21">
        <v>187677</v>
      </c>
      <c r="F34" s="21">
        <v>317</v>
      </c>
      <c r="G34" s="21">
        <v>308</v>
      </c>
      <c r="H34" s="21"/>
      <c r="I34" s="21"/>
      <c r="J34" s="21"/>
      <c r="K34" s="21"/>
      <c r="L34" s="21"/>
      <c r="M34" s="21">
        <v>75</v>
      </c>
      <c r="N34" s="19">
        <f t="shared" si="3"/>
        <v>188377</v>
      </c>
      <c r="O34" s="20"/>
      <c r="P34" s="21">
        <v>30589</v>
      </c>
      <c r="Q34" s="21"/>
      <c r="R34" s="21"/>
      <c r="S34" s="21"/>
      <c r="T34" s="21"/>
      <c r="U34" s="60">
        <f t="shared" si="4"/>
        <v>30589</v>
      </c>
      <c r="V34" s="20"/>
      <c r="W34" s="21"/>
      <c r="X34" s="21"/>
      <c r="Y34" s="21"/>
      <c r="Z34" s="21"/>
      <c r="AA34" s="21"/>
      <c r="AB34" s="19">
        <f t="shared" si="5"/>
        <v>0</v>
      </c>
      <c r="AC34" s="20"/>
      <c r="AD34" s="19">
        <f t="shared" si="0"/>
        <v>218966</v>
      </c>
      <c r="AE34" s="20"/>
      <c r="AF34" s="21"/>
      <c r="AG34" s="21"/>
      <c r="AH34" s="21"/>
      <c r="AI34" s="21"/>
      <c r="AJ34" s="19">
        <f t="shared" si="6"/>
        <v>0</v>
      </c>
      <c r="AK34" s="20"/>
      <c r="AL34" s="21">
        <v>30546</v>
      </c>
      <c r="AM34" s="21">
        <v>5215</v>
      </c>
      <c r="AN34" s="21"/>
      <c r="AO34" s="21"/>
      <c r="AP34" s="19">
        <f t="shared" si="7"/>
        <v>35761</v>
      </c>
      <c r="AQ34" s="20"/>
      <c r="AR34" s="21">
        <v>128847</v>
      </c>
      <c r="AS34" s="21"/>
      <c r="AT34" s="21"/>
      <c r="AU34" s="21">
        <v>10755</v>
      </c>
      <c r="AV34" s="21"/>
      <c r="AW34" s="21">
        <v>1428</v>
      </c>
      <c r="AX34" s="19">
        <f t="shared" si="8"/>
        <v>141030</v>
      </c>
      <c r="AY34" s="20"/>
      <c r="AZ34" s="21"/>
      <c r="BA34" s="21"/>
      <c r="BB34" s="21">
        <v>11473</v>
      </c>
      <c r="BC34" s="21"/>
      <c r="BD34" s="19">
        <f t="shared" si="9"/>
        <v>11473</v>
      </c>
      <c r="BE34" s="20"/>
      <c r="BF34" s="22">
        <v>17963</v>
      </c>
      <c r="BG34" s="20"/>
      <c r="BH34" s="21"/>
      <c r="BI34" s="21"/>
      <c r="BJ34" s="21"/>
      <c r="BK34" s="21">
        <v>17544</v>
      </c>
      <c r="BL34" s="21"/>
      <c r="BM34" s="21">
        <v>565</v>
      </c>
      <c r="BN34" s="21"/>
      <c r="BO34" s="21"/>
      <c r="BP34" s="21"/>
      <c r="BQ34" s="21"/>
      <c r="BR34" s="21"/>
      <c r="BS34" s="21">
        <v>4394</v>
      </c>
      <c r="BT34" s="19">
        <f t="shared" si="10"/>
        <v>22503</v>
      </c>
      <c r="BU34" s="20" t="s">
        <v>12</v>
      </c>
      <c r="BV34" s="19">
        <f t="shared" si="11"/>
        <v>228730</v>
      </c>
      <c r="BW34" s="20" t="s">
        <v>12</v>
      </c>
      <c r="BX34" s="19">
        <f t="shared" si="1"/>
        <v>-9764</v>
      </c>
      <c r="BY34" s="20" t="s">
        <v>12</v>
      </c>
      <c r="BZ34" s="19">
        <v>9764</v>
      </c>
      <c r="CA34" s="20"/>
      <c r="CB34" s="19">
        <f t="shared" si="12"/>
        <v>0</v>
      </c>
      <c r="CC34" s="5"/>
      <c r="CD34" s="70"/>
      <c r="CE34" s="70"/>
      <c r="CG34" s="26">
        <v>21</v>
      </c>
      <c r="CH34" s="6" t="s">
        <v>211</v>
      </c>
      <c r="CK34" s="13">
        <f>((+Z204))</f>
        <v>3464375.39</v>
      </c>
      <c r="CL34" s="5" t="s">
        <v>12</v>
      </c>
      <c r="CM34" s="6" t="s">
        <v>212</v>
      </c>
      <c r="CR34" s="6" t="s">
        <v>213</v>
      </c>
      <c r="CV34" s="6">
        <f>((+CK74+CK75))</f>
        <v>2650085.84</v>
      </c>
    </row>
    <row r="35" spans="1:100" x14ac:dyDescent="0.2">
      <c r="A35" s="6">
        <f t="shared" si="2"/>
        <v>1</v>
      </c>
      <c r="B35" s="30" t="s">
        <v>210</v>
      </c>
      <c r="C35" s="19">
        <v>12043.77</v>
      </c>
      <c r="D35" s="20"/>
      <c r="E35" s="21">
        <v>2717.06</v>
      </c>
      <c r="F35" s="21"/>
      <c r="G35" s="21">
        <v>65.55</v>
      </c>
      <c r="H35" s="21"/>
      <c r="I35" s="21"/>
      <c r="J35" s="21"/>
      <c r="K35" s="21"/>
      <c r="L35" s="21"/>
      <c r="M35" s="21"/>
      <c r="N35" s="19">
        <f t="shared" si="3"/>
        <v>2782.61</v>
      </c>
      <c r="O35" s="20"/>
      <c r="P35" s="21">
        <v>7782.7</v>
      </c>
      <c r="Q35" s="21"/>
      <c r="R35" s="21"/>
      <c r="S35" s="21"/>
      <c r="T35" s="21"/>
      <c r="U35" s="60">
        <f t="shared" si="4"/>
        <v>7782.7</v>
      </c>
      <c r="V35" s="20"/>
      <c r="W35" s="21"/>
      <c r="X35" s="21"/>
      <c r="Y35" s="21"/>
      <c r="Z35" s="21"/>
      <c r="AA35" s="21"/>
      <c r="AB35" s="19">
        <f t="shared" si="5"/>
        <v>0</v>
      </c>
      <c r="AC35" s="20"/>
      <c r="AD35" s="19">
        <f t="shared" si="0"/>
        <v>10565.31</v>
      </c>
      <c r="AE35" s="20"/>
      <c r="AF35" s="21"/>
      <c r="AG35" s="21"/>
      <c r="AH35" s="21"/>
      <c r="AI35" s="21"/>
      <c r="AJ35" s="19">
        <f t="shared" si="6"/>
        <v>0</v>
      </c>
      <c r="AK35" s="20"/>
      <c r="AL35" s="21"/>
      <c r="AM35" s="21"/>
      <c r="AN35" s="21"/>
      <c r="AO35" s="21">
        <v>183.37</v>
      </c>
      <c r="AP35" s="19">
        <f t="shared" si="7"/>
        <v>183.37</v>
      </c>
      <c r="AQ35" s="20"/>
      <c r="AR35" s="21">
        <v>10952.77</v>
      </c>
      <c r="AS35" s="21"/>
      <c r="AT35" s="21"/>
      <c r="AU35" s="21"/>
      <c r="AV35" s="21"/>
      <c r="AW35" s="21"/>
      <c r="AX35" s="19">
        <f t="shared" si="8"/>
        <v>10952.77</v>
      </c>
      <c r="AY35" s="20"/>
      <c r="AZ35" s="21"/>
      <c r="BA35" s="21"/>
      <c r="BB35" s="21"/>
      <c r="BC35" s="21"/>
      <c r="BD35" s="19">
        <f t="shared" si="9"/>
        <v>0</v>
      </c>
      <c r="BE35" s="20"/>
      <c r="BF35" s="22"/>
      <c r="BG35" s="20"/>
      <c r="BH35" s="21"/>
      <c r="BI35" s="21"/>
      <c r="BJ35" s="21">
        <v>3913.65</v>
      </c>
      <c r="BK35" s="21"/>
      <c r="BL35" s="21"/>
      <c r="BM35" s="21"/>
      <c r="BN35" s="21"/>
      <c r="BO35" s="21"/>
      <c r="BP35" s="21"/>
      <c r="BQ35" s="21"/>
      <c r="BR35" s="21"/>
      <c r="BS35" s="21"/>
      <c r="BT35" s="19">
        <f t="shared" si="10"/>
        <v>3913.65</v>
      </c>
      <c r="BU35" s="20"/>
      <c r="BV35" s="19">
        <f t="shared" si="11"/>
        <v>15049.79</v>
      </c>
      <c r="BW35" s="20" t="s">
        <v>12</v>
      </c>
      <c r="BX35" s="19">
        <f t="shared" si="1"/>
        <v>-4484.4800000000014</v>
      </c>
      <c r="BY35" s="20" t="s">
        <v>12</v>
      </c>
      <c r="BZ35" s="19"/>
      <c r="CA35" s="20"/>
      <c r="CB35" s="19">
        <f t="shared" si="12"/>
        <v>7559.2899999999991</v>
      </c>
      <c r="CC35" s="5"/>
      <c r="CD35" s="70"/>
      <c r="CE35" s="70"/>
      <c r="CG35" s="26">
        <v>22</v>
      </c>
      <c r="CH35" s="6" t="s">
        <v>215</v>
      </c>
      <c r="CK35" s="13">
        <f>((+AA204))</f>
        <v>4954197.6899999995</v>
      </c>
      <c r="CL35" s="5" t="s">
        <v>12</v>
      </c>
      <c r="CR35" s="6" t="s">
        <v>216</v>
      </c>
      <c r="CV35" s="6">
        <f>((+CV20+CV28+CV32+CV34))</f>
        <v>108890568.92999999</v>
      </c>
    </row>
    <row r="36" spans="1:100" x14ac:dyDescent="0.2">
      <c r="A36" s="6">
        <f t="shared" si="2"/>
        <v>1</v>
      </c>
      <c r="B36" s="30" t="s">
        <v>214</v>
      </c>
      <c r="C36" s="19"/>
      <c r="D36" s="20"/>
      <c r="E36" s="21">
        <v>97797</v>
      </c>
      <c r="F36" s="21"/>
      <c r="G36" s="21"/>
      <c r="H36" s="21"/>
      <c r="I36" s="21"/>
      <c r="J36" s="21"/>
      <c r="K36" s="21"/>
      <c r="L36" s="21"/>
      <c r="M36" s="21">
        <v>14668.18</v>
      </c>
      <c r="N36" s="19">
        <f t="shared" si="3"/>
        <v>112465.18</v>
      </c>
      <c r="O36" s="20"/>
      <c r="P36" s="21">
        <v>37645</v>
      </c>
      <c r="Q36" s="21"/>
      <c r="R36" s="21">
        <v>29548.82</v>
      </c>
      <c r="S36" s="21"/>
      <c r="T36" s="21"/>
      <c r="U36" s="60">
        <f t="shared" si="4"/>
        <v>67193.820000000007</v>
      </c>
      <c r="V36" s="20"/>
      <c r="W36" s="21"/>
      <c r="X36" s="21"/>
      <c r="Y36" s="21"/>
      <c r="Z36" s="21"/>
      <c r="AA36" s="21"/>
      <c r="AB36" s="19">
        <f t="shared" si="5"/>
        <v>0</v>
      </c>
      <c r="AC36" s="20"/>
      <c r="AD36" s="19">
        <f t="shared" si="0"/>
        <v>179659</v>
      </c>
      <c r="AE36" s="20"/>
      <c r="AF36" s="21"/>
      <c r="AG36" s="21"/>
      <c r="AH36" s="21"/>
      <c r="AI36" s="21"/>
      <c r="AJ36" s="19">
        <f t="shared" si="6"/>
        <v>0</v>
      </c>
      <c r="AK36" s="20"/>
      <c r="AL36" s="21"/>
      <c r="AM36" s="21"/>
      <c r="AN36" s="21"/>
      <c r="AO36" s="21"/>
      <c r="AP36" s="19">
        <f t="shared" si="7"/>
        <v>0</v>
      </c>
      <c r="AQ36" s="20"/>
      <c r="AR36" s="21">
        <v>44061</v>
      </c>
      <c r="AS36" s="21">
        <v>34269.75</v>
      </c>
      <c r="AT36" s="21">
        <v>10770.49</v>
      </c>
      <c r="AU36" s="21">
        <v>8812.2199999999993</v>
      </c>
      <c r="AV36" s="21"/>
      <c r="AW36" s="21"/>
      <c r="AX36" s="19">
        <f t="shared" si="8"/>
        <v>97913.46</v>
      </c>
      <c r="AY36" s="20"/>
      <c r="AZ36" s="21"/>
      <c r="BA36" s="21"/>
      <c r="BB36" s="21">
        <v>14706.26</v>
      </c>
      <c r="BC36" s="21">
        <v>1102.8699999999999</v>
      </c>
      <c r="BD36" s="19">
        <f t="shared" si="9"/>
        <v>15809.130000000001</v>
      </c>
      <c r="BE36" s="20"/>
      <c r="BF36" s="22">
        <v>824.71</v>
      </c>
      <c r="BG36" s="20"/>
      <c r="BH36" s="21"/>
      <c r="BI36" s="21">
        <v>4632</v>
      </c>
      <c r="BJ36" s="21">
        <v>13599.58</v>
      </c>
      <c r="BK36" s="21">
        <v>2231.4499999999998</v>
      </c>
      <c r="BL36" s="21"/>
      <c r="BM36" s="21"/>
      <c r="BN36" s="21"/>
      <c r="BO36" s="21"/>
      <c r="BP36" s="21"/>
      <c r="BQ36" s="21"/>
      <c r="BR36" s="21"/>
      <c r="BS36" s="21"/>
      <c r="BT36" s="19">
        <f t="shared" si="10"/>
        <v>20463.030000000002</v>
      </c>
      <c r="BU36" s="20" t="s">
        <v>12</v>
      </c>
      <c r="BV36" s="19">
        <f t="shared" si="11"/>
        <v>135010.33000000002</v>
      </c>
      <c r="BW36" s="20" t="s">
        <v>12</v>
      </c>
      <c r="BX36" s="19">
        <f t="shared" si="1"/>
        <v>44648.669999999984</v>
      </c>
      <c r="BY36" s="20" t="s">
        <v>12</v>
      </c>
      <c r="BZ36" s="19"/>
      <c r="CA36" s="20"/>
      <c r="CB36" s="19">
        <f t="shared" si="12"/>
        <v>44648.669999999984</v>
      </c>
      <c r="CC36" s="5"/>
      <c r="CD36" s="70"/>
      <c r="CE36" s="70">
        <v>44649</v>
      </c>
      <c r="CG36" s="26">
        <v>23</v>
      </c>
      <c r="CH36" s="6" t="s">
        <v>218</v>
      </c>
      <c r="CK36" s="13">
        <f>((+AB204))</f>
        <v>8803508.0799999982</v>
      </c>
      <c r="CL36" s="5" t="s">
        <v>12</v>
      </c>
    </row>
    <row r="37" spans="1:100" x14ac:dyDescent="0.2">
      <c r="A37" s="6">
        <f t="shared" si="2"/>
        <v>1</v>
      </c>
      <c r="B37" s="30" t="s">
        <v>217</v>
      </c>
      <c r="C37" s="19">
        <v>356482</v>
      </c>
      <c r="D37" s="20"/>
      <c r="E37" s="21">
        <v>704783</v>
      </c>
      <c r="F37" s="21"/>
      <c r="G37" s="21"/>
      <c r="H37" s="21">
        <v>2224280</v>
      </c>
      <c r="I37" s="21"/>
      <c r="J37" s="21"/>
      <c r="K37" s="21"/>
      <c r="L37" s="21"/>
      <c r="M37" s="21">
        <v>112443</v>
      </c>
      <c r="N37" s="19">
        <f t="shared" si="3"/>
        <v>3041506</v>
      </c>
      <c r="O37" s="20"/>
      <c r="P37" s="21">
        <v>498028</v>
      </c>
      <c r="Q37" s="21"/>
      <c r="R37" s="21"/>
      <c r="S37" s="21"/>
      <c r="T37" s="21"/>
      <c r="U37" s="60">
        <f t="shared" si="4"/>
        <v>498028</v>
      </c>
      <c r="V37" s="20"/>
      <c r="W37" s="21"/>
      <c r="X37" s="21"/>
      <c r="Y37" s="21"/>
      <c r="Z37" s="21"/>
      <c r="AA37" s="21"/>
      <c r="AB37" s="19">
        <f t="shared" si="5"/>
        <v>0</v>
      </c>
      <c r="AC37" s="20"/>
      <c r="AD37" s="19">
        <f t="shared" si="0"/>
        <v>3539534</v>
      </c>
      <c r="AE37" s="20"/>
      <c r="AF37" s="21">
        <v>21073</v>
      </c>
      <c r="AG37" s="21"/>
      <c r="AH37" s="21"/>
      <c r="AI37" s="21"/>
      <c r="AJ37" s="19">
        <f t="shared" si="6"/>
        <v>21073</v>
      </c>
      <c r="AK37" s="20"/>
      <c r="AL37" s="21">
        <v>1004996</v>
      </c>
      <c r="AM37" s="21">
        <v>95832</v>
      </c>
      <c r="AN37" s="21"/>
      <c r="AO37" s="21"/>
      <c r="AP37" s="19">
        <f t="shared" si="7"/>
        <v>1100828</v>
      </c>
      <c r="AQ37" s="20"/>
      <c r="AR37" s="21">
        <v>251601</v>
      </c>
      <c r="AS37" s="21">
        <v>18994</v>
      </c>
      <c r="AT37" s="21">
        <v>17405</v>
      </c>
      <c r="AU37" s="21"/>
      <c r="AV37" s="21"/>
      <c r="AW37" s="21">
        <v>531500</v>
      </c>
      <c r="AX37" s="19">
        <f t="shared" si="8"/>
        <v>819500</v>
      </c>
      <c r="AY37" s="20"/>
      <c r="AZ37" s="21">
        <v>134298</v>
      </c>
      <c r="BA37" s="21">
        <v>12042</v>
      </c>
      <c r="BB37" s="21">
        <v>182622</v>
      </c>
      <c r="BC37" s="21"/>
      <c r="BD37" s="19">
        <f t="shared" si="9"/>
        <v>328962</v>
      </c>
      <c r="BE37" s="20"/>
      <c r="BF37" s="22">
        <v>198673</v>
      </c>
      <c r="BG37" s="20"/>
      <c r="BH37" s="21"/>
      <c r="BI37" s="21"/>
      <c r="BJ37" s="21">
        <v>102633</v>
      </c>
      <c r="BK37" s="21">
        <v>9721</v>
      </c>
      <c r="BL37" s="21">
        <v>4914</v>
      </c>
      <c r="BM37" s="21"/>
      <c r="BN37" s="21"/>
      <c r="BO37" s="21"/>
      <c r="BP37" s="21"/>
      <c r="BQ37" s="21"/>
      <c r="BR37" s="21"/>
      <c r="BS37" s="21"/>
      <c r="BT37" s="19">
        <f t="shared" si="10"/>
        <v>117268</v>
      </c>
      <c r="BU37" s="20" t="s">
        <v>12</v>
      </c>
      <c r="BV37" s="19">
        <f t="shared" si="11"/>
        <v>2586304</v>
      </c>
      <c r="BW37" s="20" t="s">
        <v>12</v>
      </c>
      <c r="BX37" s="19">
        <f t="shared" si="1"/>
        <v>953230</v>
      </c>
      <c r="BY37" s="20" t="s">
        <v>12</v>
      </c>
      <c r="BZ37" s="19"/>
      <c r="CA37" s="20"/>
      <c r="CB37" s="19">
        <f t="shared" si="12"/>
        <v>1309712</v>
      </c>
      <c r="CC37" s="5"/>
      <c r="CD37" s="70">
        <v>1309712</v>
      </c>
      <c r="CE37" s="70"/>
      <c r="CK37" s="13"/>
      <c r="CL37" s="5" t="s">
        <v>12</v>
      </c>
      <c r="CM37" s="6" t="s">
        <v>220</v>
      </c>
      <c r="CS37" s="6" t="s">
        <v>221</v>
      </c>
    </row>
    <row r="38" spans="1:100" x14ac:dyDescent="0.2">
      <c r="A38" s="6">
        <f t="shared" si="2"/>
        <v>1</v>
      </c>
      <c r="B38" s="30" t="s">
        <v>219</v>
      </c>
      <c r="C38" s="19">
        <v>128048</v>
      </c>
      <c r="D38" s="20"/>
      <c r="E38" s="21">
        <v>39985</v>
      </c>
      <c r="F38" s="21">
        <v>5816</v>
      </c>
      <c r="G38" s="21">
        <v>425</v>
      </c>
      <c r="H38" s="21"/>
      <c r="I38" s="21"/>
      <c r="J38" s="21"/>
      <c r="K38" s="21"/>
      <c r="L38" s="21"/>
      <c r="M38" s="21">
        <v>45</v>
      </c>
      <c r="N38" s="19">
        <f t="shared" si="3"/>
        <v>46271</v>
      </c>
      <c r="O38" s="20"/>
      <c r="P38" s="21">
        <v>18548</v>
      </c>
      <c r="Q38" s="21"/>
      <c r="R38" s="21"/>
      <c r="S38" s="21"/>
      <c r="T38" s="21"/>
      <c r="U38" s="60">
        <f t="shared" si="4"/>
        <v>18548</v>
      </c>
      <c r="V38" s="20"/>
      <c r="W38" s="21"/>
      <c r="X38" s="21"/>
      <c r="Y38" s="21"/>
      <c r="Z38" s="21"/>
      <c r="AA38" s="21"/>
      <c r="AB38" s="19">
        <f t="shared" si="5"/>
        <v>0</v>
      </c>
      <c r="AC38" s="20"/>
      <c r="AD38" s="19">
        <f t="shared" si="0"/>
        <v>64819</v>
      </c>
      <c r="AE38" s="20"/>
      <c r="AF38" s="21"/>
      <c r="AG38" s="21"/>
      <c r="AH38" s="21"/>
      <c r="AI38" s="21"/>
      <c r="AJ38" s="19">
        <f t="shared" si="6"/>
        <v>0</v>
      </c>
      <c r="AK38" s="20"/>
      <c r="AL38" s="21">
        <v>75032</v>
      </c>
      <c r="AM38" s="21"/>
      <c r="AN38" s="21"/>
      <c r="AO38" s="21">
        <v>391</v>
      </c>
      <c r="AP38" s="19">
        <f t="shared" si="7"/>
        <v>75423</v>
      </c>
      <c r="AQ38" s="20"/>
      <c r="AR38" s="21"/>
      <c r="AS38" s="21"/>
      <c r="AT38" s="21"/>
      <c r="AU38" s="21"/>
      <c r="AV38" s="21"/>
      <c r="AW38" s="21">
        <v>7989</v>
      </c>
      <c r="AX38" s="19">
        <f t="shared" si="8"/>
        <v>7989</v>
      </c>
      <c r="AY38" s="20"/>
      <c r="AZ38" s="21">
        <v>12358</v>
      </c>
      <c r="BA38" s="21">
        <v>82</v>
      </c>
      <c r="BB38" s="21">
        <v>257</v>
      </c>
      <c r="BC38" s="21">
        <v>6451</v>
      </c>
      <c r="BD38" s="19">
        <f t="shared" si="9"/>
        <v>19148</v>
      </c>
      <c r="BE38" s="20"/>
      <c r="BF38" s="22">
        <v>3037</v>
      </c>
      <c r="BG38" s="20"/>
      <c r="BH38" s="21"/>
      <c r="BI38" s="21"/>
      <c r="BJ38" s="21">
        <v>8281</v>
      </c>
      <c r="BK38" s="21">
        <v>1723</v>
      </c>
      <c r="BL38" s="21">
        <v>2280</v>
      </c>
      <c r="BM38" s="21"/>
      <c r="BN38" s="21"/>
      <c r="BO38" s="21"/>
      <c r="BP38" s="21"/>
      <c r="BQ38" s="21"/>
      <c r="BR38" s="21"/>
      <c r="BS38" s="21">
        <v>5000</v>
      </c>
      <c r="BT38" s="19">
        <f t="shared" si="10"/>
        <v>17284</v>
      </c>
      <c r="BU38" s="20" t="s">
        <v>12</v>
      </c>
      <c r="BV38" s="19">
        <f t="shared" si="11"/>
        <v>122881</v>
      </c>
      <c r="BW38" s="20" t="s">
        <v>12</v>
      </c>
      <c r="BX38" s="19">
        <f t="shared" si="1"/>
        <v>-58062</v>
      </c>
      <c r="BY38" s="20" t="s">
        <v>12</v>
      </c>
      <c r="BZ38" s="19"/>
      <c r="CA38" s="20"/>
      <c r="CB38" s="19">
        <f t="shared" si="12"/>
        <v>69986</v>
      </c>
      <c r="CC38" s="5"/>
      <c r="CD38" s="70"/>
      <c r="CE38" s="70"/>
      <c r="CK38" s="13"/>
      <c r="CL38" s="5" t="s">
        <v>12</v>
      </c>
      <c r="CM38" s="6" t="s">
        <v>223</v>
      </c>
    </row>
    <row r="39" spans="1:100" x14ac:dyDescent="0.2">
      <c r="A39" s="6">
        <f t="shared" si="2"/>
        <v>1</v>
      </c>
      <c r="B39" s="30" t="s">
        <v>538</v>
      </c>
      <c r="C39" s="19"/>
      <c r="D39" s="20"/>
      <c r="E39" s="21"/>
      <c r="F39" s="21"/>
      <c r="G39" s="21"/>
      <c r="H39" s="21"/>
      <c r="I39" s="21"/>
      <c r="J39" s="21"/>
      <c r="K39" s="21"/>
      <c r="L39" s="21"/>
      <c r="M39" s="21"/>
      <c r="N39" s="19">
        <f t="shared" si="3"/>
        <v>0</v>
      </c>
      <c r="O39" s="20"/>
      <c r="P39" s="21"/>
      <c r="Q39" s="21"/>
      <c r="R39" s="21"/>
      <c r="S39" s="21"/>
      <c r="T39" s="21">
        <v>1417.55</v>
      </c>
      <c r="U39" s="60">
        <f t="shared" si="4"/>
        <v>1417.55</v>
      </c>
      <c r="V39" s="20"/>
      <c r="W39" s="21"/>
      <c r="X39" s="21"/>
      <c r="Y39" s="21"/>
      <c r="Z39" s="21"/>
      <c r="AA39" s="21"/>
      <c r="AB39" s="19">
        <f t="shared" si="5"/>
        <v>0</v>
      </c>
      <c r="AC39" s="20"/>
      <c r="AD39" s="19">
        <f t="shared" si="0"/>
        <v>1417.55</v>
      </c>
      <c r="AE39" s="20"/>
      <c r="AF39" s="21"/>
      <c r="AG39" s="21"/>
      <c r="AH39" s="21"/>
      <c r="AI39" s="21"/>
      <c r="AJ39" s="19">
        <f t="shared" si="6"/>
        <v>0</v>
      </c>
      <c r="AK39" s="20"/>
      <c r="AL39" s="21"/>
      <c r="AM39" s="21"/>
      <c r="AN39" s="21"/>
      <c r="AO39" s="21"/>
      <c r="AP39" s="19">
        <f t="shared" si="7"/>
        <v>0</v>
      </c>
      <c r="AQ39" s="20"/>
      <c r="AR39" s="21"/>
      <c r="AS39" s="21"/>
      <c r="AT39" s="21">
        <v>560</v>
      </c>
      <c r="AU39" s="21"/>
      <c r="AV39" s="21"/>
      <c r="AW39" s="21"/>
      <c r="AX39" s="19">
        <f t="shared" si="8"/>
        <v>560</v>
      </c>
      <c r="AY39" s="20"/>
      <c r="AZ39" s="21"/>
      <c r="BA39" s="21"/>
      <c r="BB39" s="21"/>
      <c r="BC39" s="21"/>
      <c r="BD39" s="19">
        <f t="shared" si="9"/>
        <v>0</v>
      </c>
      <c r="BE39" s="20"/>
      <c r="BF39" s="22">
        <v>450</v>
      </c>
      <c r="BG39" s="20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19">
        <f>((SUM(BH39:BS39)))</f>
        <v>0</v>
      </c>
      <c r="BU39" s="20" t="s">
        <v>12</v>
      </c>
      <c r="BV39" s="19">
        <f>(+BT39+BF39+BD39+AX39+AP39+AJ39)</f>
        <v>1010</v>
      </c>
      <c r="BW39" s="20" t="s">
        <v>12</v>
      </c>
      <c r="BX39" s="19">
        <f>((+AB39+U39+N39)-BV39)</f>
        <v>407.54999999999995</v>
      </c>
      <c r="BY39" s="20" t="s">
        <v>12</v>
      </c>
      <c r="BZ39" s="19"/>
      <c r="CA39" s="20"/>
      <c r="CB39" s="19">
        <f t="shared" si="12"/>
        <v>407.54999999999995</v>
      </c>
      <c r="CC39" s="5"/>
      <c r="CD39" s="70"/>
      <c r="CE39" s="70"/>
      <c r="CK39" s="13"/>
      <c r="CL39" s="5" t="s">
        <v>12</v>
      </c>
    </row>
    <row r="40" spans="1:100" x14ac:dyDescent="0.2">
      <c r="A40" s="6">
        <f t="shared" si="2"/>
        <v>1</v>
      </c>
      <c r="B40" s="30" t="s">
        <v>222</v>
      </c>
      <c r="C40" s="19">
        <v>6070.2</v>
      </c>
      <c r="D40" s="20"/>
      <c r="E40" s="21">
        <v>2873.48</v>
      </c>
      <c r="F40" s="21"/>
      <c r="G40" s="21"/>
      <c r="H40" s="21"/>
      <c r="I40" s="21"/>
      <c r="J40" s="21"/>
      <c r="K40" s="21"/>
      <c r="L40" s="21"/>
      <c r="M40" s="21"/>
      <c r="N40" s="19">
        <f t="shared" si="3"/>
        <v>2873.48</v>
      </c>
      <c r="O40" s="20"/>
      <c r="P40" s="21">
        <v>9440.74</v>
      </c>
      <c r="Q40" s="21"/>
      <c r="R40" s="21"/>
      <c r="S40" s="21"/>
      <c r="T40" s="21"/>
      <c r="U40" s="60">
        <f t="shared" si="4"/>
        <v>9440.74</v>
      </c>
      <c r="V40" s="20"/>
      <c r="W40" s="21"/>
      <c r="X40" s="21"/>
      <c r="Y40" s="21">
        <v>100000</v>
      </c>
      <c r="Z40" s="21"/>
      <c r="AA40" s="21"/>
      <c r="AB40" s="19">
        <f t="shared" si="5"/>
        <v>100000</v>
      </c>
      <c r="AC40" s="20"/>
      <c r="AD40" s="19">
        <f t="shared" si="0"/>
        <v>112314.22</v>
      </c>
      <c r="AE40" s="20"/>
      <c r="AF40" s="21"/>
      <c r="AG40" s="21"/>
      <c r="AH40" s="21"/>
      <c r="AI40" s="21"/>
      <c r="AJ40" s="19">
        <f t="shared" si="6"/>
        <v>0</v>
      </c>
      <c r="AK40" s="20"/>
      <c r="AL40" s="21"/>
      <c r="AM40" s="21"/>
      <c r="AN40" s="21"/>
      <c r="AO40" s="21"/>
      <c r="AP40" s="19">
        <f t="shared" si="7"/>
        <v>0</v>
      </c>
      <c r="AQ40" s="20"/>
      <c r="AR40" s="21"/>
      <c r="AS40" s="21"/>
      <c r="AT40" s="21"/>
      <c r="AU40" s="21">
        <v>31.8</v>
      </c>
      <c r="AV40" s="21"/>
      <c r="AW40" s="21"/>
      <c r="AX40" s="19">
        <f t="shared" si="8"/>
        <v>31.8</v>
      </c>
      <c r="AY40" s="20"/>
      <c r="AZ40" s="21"/>
      <c r="BA40" s="21"/>
      <c r="BB40" s="21"/>
      <c r="BC40" s="21"/>
      <c r="BD40" s="19">
        <f t="shared" si="9"/>
        <v>0</v>
      </c>
      <c r="BE40" s="20"/>
      <c r="BF40" s="22"/>
      <c r="BG40" s="20"/>
      <c r="BH40" s="21"/>
      <c r="BI40" s="21"/>
      <c r="BJ40" s="21">
        <v>1461.79</v>
      </c>
      <c r="BK40" s="21">
        <v>1217</v>
      </c>
      <c r="BL40" s="21">
        <v>60</v>
      </c>
      <c r="BM40" s="21"/>
      <c r="BN40" s="21"/>
      <c r="BO40" s="21"/>
      <c r="BP40" s="21"/>
      <c r="BQ40" s="21"/>
      <c r="BR40" s="21"/>
      <c r="BS40" s="21"/>
      <c r="BT40" s="19">
        <f t="shared" si="10"/>
        <v>2738.79</v>
      </c>
      <c r="BU40" s="20" t="s">
        <v>12</v>
      </c>
      <c r="BV40" s="19">
        <f t="shared" si="11"/>
        <v>2770.59</v>
      </c>
      <c r="BW40" s="20" t="s">
        <v>12</v>
      </c>
      <c r="BX40" s="19">
        <f t="shared" si="1"/>
        <v>109543.63</v>
      </c>
      <c r="BY40" s="20" t="s">
        <v>12</v>
      </c>
      <c r="BZ40" s="19"/>
      <c r="CA40" s="20"/>
      <c r="CB40" s="19">
        <f t="shared" si="12"/>
        <v>115613.83</v>
      </c>
      <c r="CC40" s="5"/>
      <c r="CD40" s="70">
        <v>115613.83</v>
      </c>
      <c r="CE40" s="70"/>
      <c r="CK40" s="13"/>
      <c r="CL40" s="5" t="s">
        <v>12</v>
      </c>
      <c r="CM40" s="6" t="s">
        <v>226</v>
      </c>
    </row>
    <row r="41" spans="1:100" x14ac:dyDescent="0.2">
      <c r="A41" s="6">
        <f t="shared" si="2"/>
        <v>1</v>
      </c>
      <c r="B41" s="30" t="s">
        <v>224</v>
      </c>
      <c r="C41" s="19">
        <v>0</v>
      </c>
      <c r="D41" s="20"/>
      <c r="E41" s="21"/>
      <c r="F41" s="21"/>
      <c r="G41" s="21">
        <v>666</v>
      </c>
      <c r="H41" s="21">
        <f>80513+313343</f>
        <v>393856</v>
      </c>
      <c r="I41" s="21"/>
      <c r="J41" s="21"/>
      <c r="K41" s="21">
        <v>103000</v>
      </c>
      <c r="L41" s="21"/>
      <c r="M41" s="21">
        <v>3548065</v>
      </c>
      <c r="N41" s="19">
        <f t="shared" si="3"/>
        <v>4045587</v>
      </c>
      <c r="O41" s="20"/>
      <c r="P41" s="21">
        <v>1636545</v>
      </c>
      <c r="Q41" s="21"/>
      <c r="R41" s="21"/>
      <c r="S41" s="21"/>
      <c r="T41" s="21">
        <v>48954</v>
      </c>
      <c r="U41" s="60">
        <f t="shared" si="4"/>
        <v>1685499</v>
      </c>
      <c r="V41" s="20"/>
      <c r="W41" s="21"/>
      <c r="X41" s="21"/>
      <c r="Y41" s="21"/>
      <c r="Z41" s="21">
        <v>2201827</v>
      </c>
      <c r="AA41" s="21"/>
      <c r="AB41" s="19">
        <f t="shared" si="5"/>
        <v>2201827</v>
      </c>
      <c r="AC41" s="20"/>
      <c r="AD41" s="19">
        <f t="shared" si="0"/>
        <v>7932913</v>
      </c>
      <c r="AE41" s="20"/>
      <c r="AF41" s="21"/>
      <c r="AG41" s="21">
        <v>346850</v>
      </c>
      <c r="AH41" s="21"/>
      <c r="AI41" s="21"/>
      <c r="AJ41" s="19">
        <f t="shared" si="6"/>
        <v>346850</v>
      </c>
      <c r="AK41" s="20"/>
      <c r="AL41" s="21">
        <v>981640</v>
      </c>
      <c r="AM41" s="21">
        <v>290868</v>
      </c>
      <c r="AN41" s="21"/>
      <c r="AO41" s="21">
        <v>181314</v>
      </c>
      <c r="AP41" s="19">
        <f t="shared" si="7"/>
        <v>1453822</v>
      </c>
      <c r="AQ41" s="20"/>
      <c r="AR41" s="21"/>
      <c r="AS41" s="21">
        <v>361060</v>
      </c>
      <c r="AT41" s="21">
        <v>163809</v>
      </c>
      <c r="AU41" s="21">
        <v>166422</v>
      </c>
      <c r="AV41" s="21"/>
      <c r="AW41" s="21">
        <v>815770</v>
      </c>
      <c r="AX41" s="19">
        <f t="shared" si="8"/>
        <v>1507061</v>
      </c>
      <c r="AY41" s="20"/>
      <c r="AZ41" s="21">
        <v>429525</v>
      </c>
      <c r="BA41" s="21">
        <v>52796</v>
      </c>
      <c r="BB41" s="21">
        <v>358708</v>
      </c>
      <c r="BC41" s="21"/>
      <c r="BD41" s="19">
        <f t="shared" si="9"/>
        <v>841029</v>
      </c>
      <c r="BE41" s="20"/>
      <c r="BF41" s="22">
        <v>773804</v>
      </c>
      <c r="BG41" s="20"/>
      <c r="BH41" s="21">
        <v>2282187</v>
      </c>
      <c r="BI41" s="21"/>
      <c r="BJ41" s="21">
        <v>562737</v>
      </c>
      <c r="BK41" s="21">
        <v>554</v>
      </c>
      <c r="BL41" s="21">
        <v>122853</v>
      </c>
      <c r="BM41" s="21">
        <v>2416</v>
      </c>
      <c r="BN41" s="21"/>
      <c r="BO41" s="21">
        <v>39600</v>
      </c>
      <c r="BP41" s="21"/>
      <c r="BQ41" s="21"/>
      <c r="BR41" s="21"/>
      <c r="BS41" s="21"/>
      <c r="BT41" s="19">
        <f t="shared" si="10"/>
        <v>3010347</v>
      </c>
      <c r="BU41" s="20" t="s">
        <v>12</v>
      </c>
      <c r="BV41" s="19">
        <f t="shared" si="11"/>
        <v>7932913</v>
      </c>
      <c r="BW41" s="20" t="s">
        <v>12</v>
      </c>
      <c r="BX41" s="19">
        <f t="shared" si="1"/>
        <v>0</v>
      </c>
      <c r="BY41" s="20" t="s">
        <v>12</v>
      </c>
      <c r="BZ41" s="19"/>
      <c r="CA41" s="20"/>
      <c r="CB41" s="19">
        <f t="shared" si="12"/>
        <v>0</v>
      </c>
      <c r="CC41" s="5"/>
      <c r="CD41" s="70"/>
      <c r="CE41" s="70"/>
      <c r="CG41" s="38">
        <v>24</v>
      </c>
      <c r="CH41" s="39" t="s">
        <v>228</v>
      </c>
      <c r="CI41" s="33"/>
      <c r="CJ41" s="33"/>
      <c r="CK41" s="40">
        <f>((+AD204))</f>
        <v>118312430.25</v>
      </c>
      <c r="CL41" s="5" t="s">
        <v>12</v>
      </c>
      <c r="CM41" t="s">
        <v>229</v>
      </c>
      <c r="CN41"/>
      <c r="CO41" s="3">
        <f>((+CK31))</f>
        <v>0</v>
      </c>
    </row>
    <row r="42" spans="1:100" x14ac:dyDescent="0.2">
      <c r="A42" s="6">
        <f t="shared" si="2"/>
        <v>1</v>
      </c>
      <c r="B42" s="30" t="s">
        <v>225</v>
      </c>
      <c r="C42" s="19">
        <v>136491</v>
      </c>
      <c r="D42" s="20"/>
      <c r="E42" s="21">
        <v>87327</v>
      </c>
      <c r="F42" s="21">
        <v>234</v>
      </c>
      <c r="G42" s="21">
        <v>307</v>
      </c>
      <c r="H42" s="21"/>
      <c r="I42" s="21"/>
      <c r="J42" s="21"/>
      <c r="K42" s="21"/>
      <c r="L42" s="21"/>
      <c r="M42" s="21">
        <v>5040</v>
      </c>
      <c r="N42" s="19">
        <f t="shared" si="3"/>
        <v>92908</v>
      </c>
      <c r="O42" s="20" t="s">
        <v>83</v>
      </c>
      <c r="P42" s="21">
        <v>30792</v>
      </c>
      <c r="Q42" s="21">
        <v>23018</v>
      </c>
      <c r="R42" s="21">
        <v>13854</v>
      </c>
      <c r="S42" s="21"/>
      <c r="T42" s="21">
        <v>100000</v>
      </c>
      <c r="U42" s="60">
        <f t="shared" si="4"/>
        <v>167664</v>
      </c>
      <c r="V42" s="20"/>
      <c r="W42" s="21"/>
      <c r="X42" s="21"/>
      <c r="Y42" s="21"/>
      <c r="Z42" s="21"/>
      <c r="AA42" s="21"/>
      <c r="AB42" s="19">
        <f t="shared" si="5"/>
        <v>0</v>
      </c>
      <c r="AC42" s="20"/>
      <c r="AD42" s="19">
        <f t="shared" si="0"/>
        <v>260572</v>
      </c>
      <c r="AE42" s="20"/>
      <c r="AF42" s="21"/>
      <c r="AG42" s="21"/>
      <c r="AH42" s="21"/>
      <c r="AI42" s="21"/>
      <c r="AJ42" s="19">
        <f t="shared" si="6"/>
        <v>0</v>
      </c>
      <c r="AK42" s="20"/>
      <c r="AL42" s="21">
        <v>15362</v>
      </c>
      <c r="AM42" s="21"/>
      <c r="AN42" s="21"/>
      <c r="AO42" s="21">
        <v>4957</v>
      </c>
      <c r="AP42" s="19">
        <f t="shared" si="7"/>
        <v>20319</v>
      </c>
      <c r="AQ42" s="20"/>
      <c r="AR42" s="21">
        <v>66269</v>
      </c>
      <c r="AS42" s="21">
        <v>2726</v>
      </c>
      <c r="AT42" s="21"/>
      <c r="AU42" s="21"/>
      <c r="AV42" s="21"/>
      <c r="AW42" s="21">
        <v>30639</v>
      </c>
      <c r="AX42" s="19">
        <f t="shared" si="8"/>
        <v>99634</v>
      </c>
      <c r="AY42" s="20"/>
      <c r="AZ42" s="21">
        <v>6666</v>
      </c>
      <c r="BA42" s="21"/>
      <c r="BB42" s="21">
        <v>7924</v>
      </c>
      <c r="BC42" s="21"/>
      <c r="BD42" s="19">
        <f t="shared" si="9"/>
        <v>14590</v>
      </c>
      <c r="BE42" s="20"/>
      <c r="BF42" s="22">
        <v>12291</v>
      </c>
      <c r="BG42" s="20"/>
      <c r="BH42" s="21"/>
      <c r="BI42" s="21"/>
      <c r="BJ42" s="21">
        <v>18596</v>
      </c>
      <c r="BK42" s="21"/>
      <c r="BL42" s="21">
        <v>2446</v>
      </c>
      <c r="BM42" s="21"/>
      <c r="BN42" s="21"/>
      <c r="BO42" s="21"/>
      <c r="BP42" s="21"/>
      <c r="BQ42" s="21"/>
      <c r="BR42" s="21"/>
      <c r="BS42" s="21">
        <v>12632</v>
      </c>
      <c r="BT42" s="19">
        <f t="shared" si="10"/>
        <v>33674</v>
      </c>
      <c r="BU42" s="20" t="s">
        <v>12</v>
      </c>
      <c r="BV42" s="19">
        <f t="shared" si="11"/>
        <v>180508</v>
      </c>
      <c r="BW42" s="20" t="s">
        <v>12</v>
      </c>
      <c r="BX42" s="19">
        <f t="shared" si="1"/>
        <v>80064</v>
      </c>
      <c r="BY42" s="20" t="s">
        <v>12</v>
      </c>
      <c r="BZ42" s="19"/>
      <c r="CA42" s="20"/>
      <c r="CB42" s="19">
        <f t="shared" si="12"/>
        <v>216555</v>
      </c>
      <c r="CC42" s="5"/>
      <c r="CD42" s="70">
        <v>168525</v>
      </c>
      <c r="CE42" s="70">
        <v>48030</v>
      </c>
      <c r="CK42" s="13"/>
      <c r="CL42" s="5" t="s">
        <v>12</v>
      </c>
      <c r="CM42" t="s">
        <v>231</v>
      </c>
      <c r="CN42"/>
      <c r="CO42" s="3">
        <f>((+CK32))</f>
        <v>234789</v>
      </c>
    </row>
    <row r="43" spans="1:100" x14ac:dyDescent="0.2">
      <c r="A43" s="6">
        <f t="shared" si="2"/>
        <v>1</v>
      </c>
      <c r="B43" s="30" t="s">
        <v>227</v>
      </c>
      <c r="C43" s="19">
        <v>0</v>
      </c>
      <c r="D43" s="20"/>
      <c r="E43" s="21"/>
      <c r="F43" s="21"/>
      <c r="G43" s="21"/>
      <c r="H43" s="21">
        <v>30853</v>
      </c>
      <c r="I43" s="21"/>
      <c r="J43" s="21"/>
      <c r="K43" s="21"/>
      <c r="L43" s="21"/>
      <c r="M43" s="21">
        <v>11631</v>
      </c>
      <c r="N43" s="19">
        <f t="shared" si="3"/>
        <v>42484</v>
      </c>
      <c r="O43" s="20"/>
      <c r="P43" s="21">
        <v>27239</v>
      </c>
      <c r="Q43" s="21"/>
      <c r="R43" s="21"/>
      <c r="S43" s="21">
        <v>100000</v>
      </c>
      <c r="T43" s="21"/>
      <c r="U43" s="60">
        <f t="shared" si="4"/>
        <v>127239</v>
      </c>
      <c r="V43" s="20"/>
      <c r="W43" s="21"/>
      <c r="X43" s="21"/>
      <c r="Y43" s="21"/>
      <c r="Z43" s="21"/>
      <c r="AA43" s="21"/>
      <c r="AB43" s="19">
        <f t="shared" si="5"/>
        <v>0</v>
      </c>
      <c r="AC43" s="20"/>
      <c r="AD43" s="19">
        <f t="shared" ref="AD43:AD75" si="13">(+AB43+U43+N43)</f>
        <v>169723</v>
      </c>
      <c r="AE43" s="20"/>
      <c r="AF43" s="21"/>
      <c r="AG43" s="21"/>
      <c r="AH43" s="21"/>
      <c r="AI43" s="21"/>
      <c r="AJ43" s="19">
        <f t="shared" si="6"/>
        <v>0</v>
      </c>
      <c r="AK43" s="20"/>
      <c r="AL43" s="21">
        <v>107123</v>
      </c>
      <c r="AM43" s="21"/>
      <c r="AN43" s="21"/>
      <c r="AO43" s="21"/>
      <c r="AP43" s="19">
        <f t="shared" si="7"/>
        <v>107123</v>
      </c>
      <c r="AQ43" s="20"/>
      <c r="AR43" s="21"/>
      <c r="AS43" s="21">
        <v>3800</v>
      </c>
      <c r="AT43" s="21">
        <v>7280</v>
      </c>
      <c r="AU43" s="21">
        <v>7238</v>
      </c>
      <c r="AV43" s="21"/>
      <c r="AW43" s="21"/>
      <c r="AX43" s="19">
        <f t="shared" si="8"/>
        <v>18318</v>
      </c>
      <c r="AY43" s="20"/>
      <c r="AZ43" s="21"/>
      <c r="BA43" s="21"/>
      <c r="BB43" s="21">
        <v>4950</v>
      </c>
      <c r="BC43" s="21"/>
      <c r="BD43" s="19">
        <f t="shared" si="9"/>
        <v>4950</v>
      </c>
      <c r="BE43" s="20"/>
      <c r="BF43" s="22">
        <v>6920</v>
      </c>
      <c r="BG43" s="20"/>
      <c r="BH43" s="21"/>
      <c r="BI43" s="21"/>
      <c r="BJ43" s="21">
        <v>12923</v>
      </c>
      <c r="BK43" s="21"/>
      <c r="BL43" s="21">
        <v>19489</v>
      </c>
      <c r="BM43" s="21"/>
      <c r="BN43" s="21"/>
      <c r="BO43" s="21"/>
      <c r="BP43" s="21"/>
      <c r="BQ43" s="21"/>
      <c r="BR43" s="21"/>
      <c r="BS43" s="21"/>
      <c r="BT43" s="19">
        <f t="shared" si="10"/>
        <v>32412</v>
      </c>
      <c r="BU43" s="20" t="s">
        <v>12</v>
      </c>
      <c r="BV43" s="19">
        <f t="shared" ref="BV43:BV75" si="14">(+BT43+BF43+BD43+AX43+AP43+AJ43)</f>
        <v>169723</v>
      </c>
      <c r="BW43" s="20" t="s">
        <v>12</v>
      </c>
      <c r="BX43" s="19">
        <f t="shared" ref="BX43:BX75" si="15">((+AB43+U43+N43)-BV43)</f>
        <v>0</v>
      </c>
      <c r="BY43" s="20" t="s">
        <v>12</v>
      </c>
      <c r="BZ43" s="19"/>
      <c r="CA43" s="20"/>
      <c r="CB43" s="19">
        <f t="shared" si="12"/>
        <v>0</v>
      </c>
      <c r="CC43" s="5"/>
      <c r="CD43" s="70"/>
      <c r="CE43" s="70"/>
      <c r="CG43" s="41"/>
      <c r="CH43" s="6" t="s">
        <v>233</v>
      </c>
      <c r="CK43" s="13"/>
      <c r="CL43" s="5" t="s">
        <v>12</v>
      </c>
      <c r="CM43" t="s">
        <v>234</v>
      </c>
      <c r="CN43"/>
      <c r="CO43" s="3">
        <f>((+CK33))</f>
        <v>150146</v>
      </c>
    </row>
    <row r="44" spans="1:100" x14ac:dyDescent="0.2">
      <c r="A44" s="6">
        <f t="shared" si="2"/>
        <v>1</v>
      </c>
      <c r="B44" s="30" t="s">
        <v>230</v>
      </c>
      <c r="C44" s="19">
        <v>173612</v>
      </c>
      <c r="D44" s="20"/>
      <c r="E44" s="21">
        <v>70680</v>
      </c>
      <c r="F44" s="21"/>
      <c r="G44" s="21">
        <v>80</v>
      </c>
      <c r="H44" s="21"/>
      <c r="I44" s="21"/>
      <c r="J44" s="21"/>
      <c r="K44" s="21"/>
      <c r="L44" s="21"/>
      <c r="M44" s="21">
        <v>340</v>
      </c>
      <c r="N44" s="19">
        <f t="shared" si="3"/>
        <v>71100</v>
      </c>
      <c r="O44" s="20"/>
      <c r="P44" s="21">
        <v>17426</v>
      </c>
      <c r="Q44" s="21"/>
      <c r="R44" s="21"/>
      <c r="S44" s="21"/>
      <c r="T44" s="21"/>
      <c r="U44" s="60">
        <f t="shared" si="4"/>
        <v>17426</v>
      </c>
      <c r="V44" s="20"/>
      <c r="W44" s="21"/>
      <c r="X44" s="21"/>
      <c r="Y44" s="21"/>
      <c r="Z44" s="21"/>
      <c r="AA44" s="21"/>
      <c r="AB44" s="19">
        <f t="shared" si="5"/>
        <v>0</v>
      </c>
      <c r="AC44" s="20"/>
      <c r="AD44" s="19">
        <f t="shared" si="13"/>
        <v>88526</v>
      </c>
      <c r="AE44" s="20"/>
      <c r="AF44" s="21"/>
      <c r="AG44" s="21"/>
      <c r="AH44" s="21"/>
      <c r="AI44" s="21"/>
      <c r="AJ44" s="19">
        <f t="shared" si="6"/>
        <v>0</v>
      </c>
      <c r="AK44" s="20"/>
      <c r="AL44" s="21"/>
      <c r="AM44" s="21"/>
      <c r="AN44" s="21"/>
      <c r="AO44" s="21"/>
      <c r="AP44" s="19">
        <f t="shared" si="7"/>
        <v>0</v>
      </c>
      <c r="AQ44" s="20"/>
      <c r="AR44" s="21"/>
      <c r="AS44" s="21"/>
      <c r="AT44" s="21">
        <v>933</v>
      </c>
      <c r="AU44" s="21">
        <v>205</v>
      </c>
      <c r="AV44" s="21"/>
      <c r="AW44" s="21"/>
      <c r="AX44" s="19">
        <f t="shared" si="8"/>
        <v>1138</v>
      </c>
      <c r="AY44" s="20"/>
      <c r="AZ44" s="21"/>
      <c r="BA44" s="21">
        <v>115</v>
      </c>
      <c r="BB44" s="21">
        <v>4746</v>
      </c>
      <c r="BC44" s="21"/>
      <c r="BD44" s="19">
        <f t="shared" si="9"/>
        <v>4861</v>
      </c>
      <c r="BE44" s="20"/>
      <c r="BF44" s="22">
        <v>11823</v>
      </c>
      <c r="BG44" s="20"/>
      <c r="BH44" s="21"/>
      <c r="BI44" s="21"/>
      <c r="BJ44" s="21">
        <v>13388</v>
      </c>
      <c r="BK44" s="21">
        <v>2446</v>
      </c>
      <c r="BL44" s="21"/>
      <c r="BM44" s="21"/>
      <c r="BN44" s="21"/>
      <c r="BO44" s="21"/>
      <c r="BP44" s="21"/>
      <c r="BQ44" s="21"/>
      <c r="BR44" s="21"/>
      <c r="BS44" s="21">
        <v>41668</v>
      </c>
      <c r="BT44" s="19">
        <f t="shared" si="10"/>
        <v>57502</v>
      </c>
      <c r="BU44" s="20" t="s">
        <v>12</v>
      </c>
      <c r="BV44" s="19">
        <f t="shared" si="14"/>
        <v>75324</v>
      </c>
      <c r="BW44" s="20" t="s">
        <v>12</v>
      </c>
      <c r="BX44" s="19">
        <f t="shared" si="15"/>
        <v>13202</v>
      </c>
      <c r="BY44" s="20" t="s">
        <v>12</v>
      </c>
      <c r="BZ44" s="19"/>
      <c r="CA44" s="20"/>
      <c r="CB44" s="19">
        <f t="shared" si="12"/>
        <v>186814</v>
      </c>
      <c r="CC44" s="5"/>
      <c r="CD44" s="70">
        <v>106814</v>
      </c>
      <c r="CE44" s="70">
        <v>80000</v>
      </c>
      <c r="CG44" s="26">
        <v>48</v>
      </c>
      <c r="CH44" s="36" t="s">
        <v>8</v>
      </c>
      <c r="CK44" s="13">
        <f>((+BF$204))</f>
        <v>12065772.069999997</v>
      </c>
      <c r="CL44" s="5" t="s">
        <v>12</v>
      </c>
      <c r="CM44" t="s">
        <v>236</v>
      </c>
      <c r="CN44"/>
      <c r="CO44" s="3">
        <f>((+CK34))</f>
        <v>3464375.39</v>
      </c>
    </row>
    <row r="45" spans="1:100" x14ac:dyDescent="0.2">
      <c r="A45" s="6">
        <f t="shared" si="2"/>
        <v>1</v>
      </c>
      <c r="B45" s="30" t="s">
        <v>232</v>
      </c>
      <c r="C45" s="19">
        <v>0</v>
      </c>
      <c r="D45" s="20"/>
      <c r="E45" s="21"/>
      <c r="F45" s="21"/>
      <c r="G45" s="21">
        <v>22</v>
      </c>
      <c r="H45" s="21">
        <v>3200</v>
      </c>
      <c r="I45" s="21"/>
      <c r="J45" s="21"/>
      <c r="K45" s="21"/>
      <c r="L45" s="21"/>
      <c r="M45" s="21"/>
      <c r="N45" s="19">
        <f t="shared" si="3"/>
        <v>3222</v>
      </c>
      <c r="O45" s="20"/>
      <c r="P45" s="21">
        <v>5049</v>
      </c>
      <c r="Q45" s="21"/>
      <c r="R45" s="21"/>
      <c r="S45" s="21"/>
      <c r="T45" s="21"/>
      <c r="U45" s="60">
        <f t="shared" si="4"/>
        <v>5049</v>
      </c>
      <c r="V45" s="20"/>
      <c r="W45" s="21"/>
      <c r="X45" s="21"/>
      <c r="Y45" s="21"/>
      <c r="Z45" s="21"/>
      <c r="AA45" s="21"/>
      <c r="AB45" s="19">
        <f t="shared" si="5"/>
        <v>0</v>
      </c>
      <c r="AC45" s="20"/>
      <c r="AD45" s="19">
        <f t="shared" si="13"/>
        <v>8271</v>
      </c>
      <c r="AE45" s="20"/>
      <c r="AF45" s="21"/>
      <c r="AG45" s="21"/>
      <c r="AH45" s="21"/>
      <c r="AI45" s="21"/>
      <c r="AJ45" s="19">
        <f t="shared" si="6"/>
        <v>0</v>
      </c>
      <c r="AK45" s="20"/>
      <c r="AL45" s="21"/>
      <c r="AM45" s="21"/>
      <c r="AN45" s="21"/>
      <c r="AO45" s="21"/>
      <c r="AP45" s="19">
        <f t="shared" si="7"/>
        <v>0</v>
      </c>
      <c r="AQ45" s="20"/>
      <c r="AR45" s="21"/>
      <c r="AS45" s="21"/>
      <c r="AT45" s="21">
        <v>1750</v>
      </c>
      <c r="AU45" s="21"/>
      <c r="AV45" s="21"/>
      <c r="AW45" s="21"/>
      <c r="AX45" s="19">
        <f t="shared" si="8"/>
        <v>1750</v>
      </c>
      <c r="AY45" s="20"/>
      <c r="AZ45" s="21"/>
      <c r="BA45" s="21"/>
      <c r="BB45" s="21"/>
      <c r="BC45" s="21"/>
      <c r="BD45" s="19">
        <f t="shared" si="9"/>
        <v>0</v>
      </c>
      <c r="BE45" s="20"/>
      <c r="BF45" s="22">
        <v>2868</v>
      </c>
      <c r="BG45" s="20"/>
      <c r="BH45" s="21"/>
      <c r="BI45" s="21"/>
      <c r="BJ45" s="21">
        <v>1600</v>
      </c>
      <c r="BK45" s="21"/>
      <c r="BL45" s="21"/>
      <c r="BM45" s="21"/>
      <c r="BN45" s="21"/>
      <c r="BO45" s="21"/>
      <c r="BP45" s="21"/>
      <c r="BQ45" s="21"/>
      <c r="BR45" s="21"/>
      <c r="BS45" s="21">
        <v>1200</v>
      </c>
      <c r="BT45" s="19">
        <f t="shared" si="10"/>
        <v>2800</v>
      </c>
      <c r="BU45" s="20" t="s">
        <v>12</v>
      </c>
      <c r="BV45" s="19">
        <f t="shared" si="14"/>
        <v>7418</v>
      </c>
      <c r="BW45" s="20" t="s">
        <v>12</v>
      </c>
      <c r="BX45" s="19">
        <f t="shared" si="15"/>
        <v>853</v>
      </c>
      <c r="BY45" s="20" t="s">
        <v>12</v>
      </c>
      <c r="BZ45" s="19"/>
      <c r="CA45" s="20"/>
      <c r="CB45" s="19">
        <f t="shared" si="12"/>
        <v>853</v>
      </c>
      <c r="CC45" s="5"/>
      <c r="CD45" s="70"/>
      <c r="CE45" s="70">
        <v>853</v>
      </c>
      <c r="CG45" s="41"/>
      <c r="CH45" s="36" t="s">
        <v>238</v>
      </c>
      <c r="CK45" s="13"/>
      <c r="CL45" s="5" t="s">
        <v>12</v>
      </c>
      <c r="CM45" t="s">
        <v>239</v>
      </c>
      <c r="CN45"/>
      <c r="CO45" s="3">
        <f>((+CK35))</f>
        <v>4954197.6899999995</v>
      </c>
    </row>
    <row r="46" spans="1:100" x14ac:dyDescent="0.2">
      <c r="A46" s="6">
        <f t="shared" si="2"/>
        <v>1</v>
      </c>
      <c r="B46" s="30" t="s">
        <v>235</v>
      </c>
      <c r="C46" s="19">
        <v>46744</v>
      </c>
      <c r="D46" s="20"/>
      <c r="E46" s="21">
        <v>27825</v>
      </c>
      <c r="F46" s="21"/>
      <c r="G46" s="21">
        <v>550</v>
      </c>
      <c r="H46" s="21"/>
      <c r="I46" s="21"/>
      <c r="J46" s="21"/>
      <c r="K46" s="21"/>
      <c r="L46" s="21"/>
      <c r="M46" s="21">
        <v>1087</v>
      </c>
      <c r="N46" s="19">
        <f t="shared" si="3"/>
        <v>29462</v>
      </c>
      <c r="O46" s="20"/>
      <c r="P46" s="21">
        <v>12926</v>
      </c>
      <c r="Q46" s="21"/>
      <c r="R46" s="21"/>
      <c r="S46" s="21"/>
      <c r="T46" s="21"/>
      <c r="U46" s="60">
        <f t="shared" si="4"/>
        <v>12926</v>
      </c>
      <c r="V46" s="20"/>
      <c r="W46" s="21"/>
      <c r="X46" s="21"/>
      <c r="Y46" s="21"/>
      <c r="Z46" s="21"/>
      <c r="AA46" s="21"/>
      <c r="AB46" s="19">
        <f t="shared" si="5"/>
        <v>0</v>
      </c>
      <c r="AC46" s="20"/>
      <c r="AD46" s="19">
        <f t="shared" si="13"/>
        <v>42388</v>
      </c>
      <c r="AE46" s="20"/>
      <c r="AF46" s="21"/>
      <c r="AG46" s="21"/>
      <c r="AH46" s="21"/>
      <c r="AI46" s="21"/>
      <c r="AJ46" s="19">
        <f t="shared" si="6"/>
        <v>0</v>
      </c>
      <c r="AK46" s="20"/>
      <c r="AL46" s="21"/>
      <c r="AM46" s="21">
        <v>2000</v>
      </c>
      <c r="AN46" s="21"/>
      <c r="AO46" s="21"/>
      <c r="AP46" s="19">
        <f t="shared" si="7"/>
        <v>2000</v>
      </c>
      <c r="AQ46" s="20"/>
      <c r="AR46" s="21">
        <v>5970</v>
      </c>
      <c r="AS46" s="21">
        <v>4304</v>
      </c>
      <c r="AT46" s="21">
        <v>211</v>
      </c>
      <c r="AU46" s="21"/>
      <c r="AV46" s="21"/>
      <c r="AW46" s="21">
        <v>98</v>
      </c>
      <c r="AX46" s="19">
        <f t="shared" si="8"/>
        <v>10583</v>
      </c>
      <c r="AY46" s="20"/>
      <c r="AZ46" s="21">
        <v>750</v>
      </c>
      <c r="BA46" s="21">
        <v>225</v>
      </c>
      <c r="BB46" s="21">
        <v>2237</v>
      </c>
      <c r="BC46" s="21">
        <v>23</v>
      </c>
      <c r="BD46" s="19">
        <f t="shared" si="9"/>
        <v>3235</v>
      </c>
      <c r="BE46" s="20"/>
      <c r="BF46" s="22">
        <v>24339</v>
      </c>
      <c r="BG46" s="20"/>
      <c r="BH46" s="21"/>
      <c r="BI46" s="21"/>
      <c r="BJ46" s="21">
        <v>6409</v>
      </c>
      <c r="BK46" s="21">
        <v>20</v>
      </c>
      <c r="BL46" s="21">
        <v>3045</v>
      </c>
      <c r="BM46" s="21"/>
      <c r="BN46" s="21"/>
      <c r="BO46" s="21"/>
      <c r="BP46" s="21"/>
      <c r="BQ46" s="21"/>
      <c r="BR46" s="21"/>
      <c r="BS46" s="21">
        <v>320</v>
      </c>
      <c r="BT46" s="19">
        <f t="shared" si="10"/>
        <v>9794</v>
      </c>
      <c r="BU46" s="20" t="s">
        <v>12</v>
      </c>
      <c r="BV46" s="19">
        <f t="shared" si="14"/>
        <v>49951</v>
      </c>
      <c r="BW46" s="20" t="s">
        <v>12</v>
      </c>
      <c r="BX46" s="19">
        <f t="shared" si="15"/>
        <v>-7563</v>
      </c>
      <c r="BY46" s="20" t="s">
        <v>12</v>
      </c>
      <c r="BZ46" s="19"/>
      <c r="CA46" s="20"/>
      <c r="CB46" s="19">
        <f t="shared" si="12"/>
        <v>39181</v>
      </c>
      <c r="CC46" s="5">
        <v>0</v>
      </c>
      <c r="CD46" s="70">
        <v>20000</v>
      </c>
      <c r="CE46" s="70">
        <v>19181</v>
      </c>
      <c r="CG46" s="26" t="s">
        <v>537</v>
      </c>
      <c r="CH46" s="6" t="s">
        <v>242</v>
      </c>
      <c r="CK46" s="13">
        <f>((+AF204+AL204))</f>
        <v>26266958.400000006</v>
      </c>
      <c r="CL46" s="5" t="s">
        <v>12</v>
      </c>
      <c r="CM46" s="6" t="s">
        <v>220</v>
      </c>
      <c r="CS46" s="6" t="s">
        <v>221</v>
      </c>
    </row>
    <row r="47" spans="1:100" x14ac:dyDescent="0.2">
      <c r="A47" s="6">
        <f t="shared" si="2"/>
        <v>1</v>
      </c>
      <c r="B47" s="30" t="s">
        <v>237</v>
      </c>
      <c r="C47" s="19">
        <v>0</v>
      </c>
      <c r="D47" s="20"/>
      <c r="E47" s="21"/>
      <c r="F47" s="21"/>
      <c r="G47" s="21"/>
      <c r="H47" s="21">
        <v>82570</v>
      </c>
      <c r="I47" s="21"/>
      <c r="J47" s="21"/>
      <c r="K47" s="21"/>
      <c r="L47" s="21"/>
      <c r="M47" s="21">
        <v>330645</v>
      </c>
      <c r="N47" s="19">
        <f t="shared" si="3"/>
        <v>413215</v>
      </c>
      <c r="O47" s="20"/>
      <c r="P47" s="21">
        <v>82896</v>
      </c>
      <c r="Q47" s="21"/>
      <c r="R47" s="21"/>
      <c r="S47" s="21"/>
      <c r="T47" s="21"/>
      <c r="U47" s="60">
        <f t="shared" si="4"/>
        <v>82896</v>
      </c>
      <c r="V47" s="20"/>
      <c r="W47" s="21"/>
      <c r="X47" s="21"/>
      <c r="Y47" s="21"/>
      <c r="Z47" s="21"/>
      <c r="AA47" s="21"/>
      <c r="AB47" s="19">
        <f t="shared" si="5"/>
        <v>0</v>
      </c>
      <c r="AC47" s="20"/>
      <c r="AD47" s="19">
        <f t="shared" si="13"/>
        <v>496111</v>
      </c>
      <c r="AE47" s="20"/>
      <c r="AF47" s="21"/>
      <c r="AG47" s="21"/>
      <c r="AH47" s="21"/>
      <c r="AI47" s="21"/>
      <c r="AJ47" s="19">
        <f t="shared" si="6"/>
        <v>0</v>
      </c>
      <c r="AK47" s="20"/>
      <c r="AL47" s="21"/>
      <c r="AM47" s="21"/>
      <c r="AN47" s="21"/>
      <c r="AO47" s="21"/>
      <c r="AP47" s="19">
        <f t="shared" si="7"/>
        <v>0</v>
      </c>
      <c r="AQ47" s="20"/>
      <c r="AR47" s="21">
        <v>413050</v>
      </c>
      <c r="AS47" s="21">
        <v>23020</v>
      </c>
      <c r="AT47" s="21">
        <v>17407</v>
      </c>
      <c r="AU47" s="21">
        <v>1068</v>
      </c>
      <c r="AV47" s="21"/>
      <c r="AW47" s="21">
        <v>1671</v>
      </c>
      <c r="AX47" s="19">
        <f t="shared" si="8"/>
        <v>456216</v>
      </c>
      <c r="AY47" s="20"/>
      <c r="AZ47" s="21"/>
      <c r="BA47" s="21"/>
      <c r="BB47" s="21">
        <v>587</v>
      </c>
      <c r="BC47" s="21">
        <v>2217</v>
      </c>
      <c r="BD47" s="19">
        <f t="shared" si="9"/>
        <v>2804</v>
      </c>
      <c r="BE47" s="20"/>
      <c r="BF47" s="22"/>
      <c r="BG47" s="20"/>
      <c r="BH47" s="21"/>
      <c r="BI47" s="21"/>
      <c r="BJ47" s="21">
        <v>711</v>
      </c>
      <c r="BK47" s="21"/>
      <c r="BL47" s="21">
        <v>36380</v>
      </c>
      <c r="BM47" s="21"/>
      <c r="BN47" s="21"/>
      <c r="BO47" s="21"/>
      <c r="BP47" s="21"/>
      <c r="BQ47" s="21"/>
      <c r="BR47" s="21"/>
      <c r="BS47" s="21"/>
      <c r="BT47" s="19">
        <f t="shared" si="10"/>
        <v>37091</v>
      </c>
      <c r="BU47" s="20" t="s">
        <v>12</v>
      </c>
      <c r="BV47" s="19">
        <f t="shared" si="14"/>
        <v>496111</v>
      </c>
      <c r="BW47" s="20" t="s">
        <v>12</v>
      </c>
      <c r="BX47" s="19">
        <f t="shared" si="15"/>
        <v>0</v>
      </c>
      <c r="BY47" s="20" t="s">
        <v>12</v>
      </c>
      <c r="BZ47" s="19"/>
      <c r="CA47" s="20"/>
      <c r="CB47" s="19">
        <f t="shared" si="12"/>
        <v>0</v>
      </c>
      <c r="CC47" s="5"/>
      <c r="CD47" s="70"/>
      <c r="CE47" s="70"/>
      <c r="CG47" s="26" t="s">
        <v>241</v>
      </c>
      <c r="CH47" s="6" t="s">
        <v>245</v>
      </c>
      <c r="CK47" s="13">
        <f>((+AG204+AM204))</f>
        <v>6059475.75</v>
      </c>
      <c r="CL47" s="5" t="s">
        <v>12</v>
      </c>
      <c r="CM47" s="6" t="s">
        <v>246</v>
      </c>
    </row>
    <row r="48" spans="1:100" x14ac:dyDescent="0.2">
      <c r="A48" s="6">
        <f t="shared" si="2"/>
        <v>1</v>
      </c>
      <c r="B48" s="30" t="s">
        <v>240</v>
      </c>
      <c r="C48" s="19">
        <v>21210</v>
      </c>
      <c r="D48" s="20"/>
      <c r="E48" s="21">
        <v>29761</v>
      </c>
      <c r="F48" s="21"/>
      <c r="G48" s="21">
        <v>69</v>
      </c>
      <c r="H48" s="21"/>
      <c r="I48" s="21"/>
      <c r="J48" s="21"/>
      <c r="K48" s="21"/>
      <c r="L48" s="21"/>
      <c r="M48" s="21">
        <v>2458</v>
      </c>
      <c r="N48" s="19">
        <f t="shared" si="3"/>
        <v>32288</v>
      </c>
      <c r="O48" s="20"/>
      <c r="P48" s="21">
        <v>15464</v>
      </c>
      <c r="Q48" s="21"/>
      <c r="R48" s="21"/>
      <c r="S48" s="21"/>
      <c r="T48" s="21"/>
      <c r="U48" s="60">
        <f t="shared" si="4"/>
        <v>15464</v>
      </c>
      <c r="V48" s="20"/>
      <c r="W48" s="21"/>
      <c r="X48" s="21"/>
      <c r="Y48" s="21"/>
      <c r="Z48" s="21"/>
      <c r="AA48" s="21"/>
      <c r="AB48" s="19">
        <f t="shared" si="5"/>
        <v>0</v>
      </c>
      <c r="AC48" s="20"/>
      <c r="AD48" s="19">
        <f t="shared" si="13"/>
        <v>47752</v>
      </c>
      <c r="AE48" s="20"/>
      <c r="AF48" s="21"/>
      <c r="AG48" s="21"/>
      <c r="AH48" s="21"/>
      <c r="AI48" s="21"/>
      <c r="AJ48" s="19">
        <f t="shared" si="6"/>
        <v>0</v>
      </c>
      <c r="AK48" s="20"/>
      <c r="AL48" s="21"/>
      <c r="AM48" s="21">
        <v>8091</v>
      </c>
      <c r="AN48" s="21"/>
      <c r="AO48" s="21"/>
      <c r="AP48" s="19">
        <f t="shared" si="7"/>
        <v>8091</v>
      </c>
      <c r="AQ48" s="20"/>
      <c r="AR48" s="21">
        <v>20397</v>
      </c>
      <c r="AS48" s="21">
        <v>202</v>
      </c>
      <c r="AT48" s="21">
        <v>770</v>
      </c>
      <c r="AU48" s="21"/>
      <c r="AV48" s="21"/>
      <c r="AW48" s="21">
        <v>789</v>
      </c>
      <c r="AX48" s="19">
        <f t="shared" si="8"/>
        <v>22158</v>
      </c>
      <c r="AY48" s="20"/>
      <c r="AZ48" s="21"/>
      <c r="BA48" s="21"/>
      <c r="BB48" s="21">
        <v>2037</v>
      </c>
      <c r="BC48" s="21"/>
      <c r="BD48" s="19">
        <f t="shared" si="9"/>
        <v>2037</v>
      </c>
      <c r="BE48" s="20"/>
      <c r="BF48" s="22">
        <v>215</v>
      </c>
      <c r="BG48" s="20"/>
      <c r="BH48" s="21"/>
      <c r="BI48" s="21">
        <v>2279</v>
      </c>
      <c r="BJ48" s="21"/>
      <c r="BK48" s="21"/>
      <c r="BL48" s="21"/>
      <c r="BM48" s="21"/>
      <c r="BN48" s="21"/>
      <c r="BO48" s="21"/>
      <c r="BP48" s="21"/>
      <c r="BQ48" s="21"/>
      <c r="BR48" s="21">
        <v>10500</v>
      </c>
      <c r="BS48" s="21">
        <v>77</v>
      </c>
      <c r="BT48" s="19">
        <f t="shared" si="10"/>
        <v>12856</v>
      </c>
      <c r="BU48" s="20" t="s">
        <v>12</v>
      </c>
      <c r="BV48" s="19">
        <f t="shared" si="14"/>
        <v>45357</v>
      </c>
      <c r="BW48" s="20" t="s">
        <v>12</v>
      </c>
      <c r="BX48" s="19">
        <f t="shared" si="15"/>
        <v>2395</v>
      </c>
      <c r="BY48" s="20" t="s">
        <v>12</v>
      </c>
      <c r="BZ48" s="19"/>
      <c r="CA48" s="20"/>
      <c r="CB48" s="19">
        <f t="shared" si="12"/>
        <v>23605</v>
      </c>
      <c r="CC48" s="5"/>
      <c r="CD48" s="70">
        <v>10000</v>
      </c>
      <c r="CE48" s="70">
        <v>13605</v>
      </c>
      <c r="CG48" s="26" t="s">
        <v>244</v>
      </c>
      <c r="CH48" s="6" t="s">
        <v>249</v>
      </c>
      <c r="CK48" s="13">
        <f>((+AH204+AN204))</f>
        <v>119129.89</v>
      </c>
      <c r="CL48" s="5" t="s">
        <v>12</v>
      </c>
      <c r="CM48" s="6" t="s">
        <v>250</v>
      </c>
    </row>
    <row r="49" spans="1:97" x14ac:dyDescent="0.2">
      <c r="A49" s="6">
        <f t="shared" si="2"/>
        <v>1</v>
      </c>
      <c r="B49" s="30" t="s">
        <v>243</v>
      </c>
      <c r="C49" s="19">
        <v>0</v>
      </c>
      <c r="D49" s="20"/>
      <c r="E49" s="21">
        <v>11357</v>
      </c>
      <c r="F49" s="21"/>
      <c r="G49" s="21"/>
      <c r="H49" s="21"/>
      <c r="I49" s="21"/>
      <c r="J49" s="21"/>
      <c r="K49" s="21"/>
      <c r="L49" s="21"/>
      <c r="M49" s="21">
        <v>22950</v>
      </c>
      <c r="N49" s="19">
        <f t="shared" si="3"/>
        <v>34307</v>
      </c>
      <c r="O49" s="20"/>
      <c r="P49" s="21">
        <v>17259</v>
      </c>
      <c r="Q49" s="21">
        <v>11517</v>
      </c>
      <c r="R49" s="21"/>
      <c r="S49" s="21"/>
      <c r="T49" s="21"/>
      <c r="U49" s="60">
        <f t="shared" si="4"/>
        <v>28776</v>
      </c>
      <c r="V49" s="20"/>
      <c r="W49" s="21"/>
      <c r="X49" s="21"/>
      <c r="Y49" s="21"/>
      <c r="Z49" s="21"/>
      <c r="AA49" s="21"/>
      <c r="AB49" s="19">
        <f t="shared" si="5"/>
        <v>0</v>
      </c>
      <c r="AC49" s="20"/>
      <c r="AD49" s="19">
        <f t="shared" si="13"/>
        <v>63083</v>
      </c>
      <c r="AE49" s="20"/>
      <c r="AF49" s="21"/>
      <c r="AG49" s="21"/>
      <c r="AH49" s="21"/>
      <c r="AI49" s="21"/>
      <c r="AJ49" s="19">
        <f t="shared" si="6"/>
        <v>0</v>
      </c>
      <c r="AK49" s="20"/>
      <c r="AL49" s="21"/>
      <c r="AM49" s="21">
        <v>2779</v>
      </c>
      <c r="AN49" s="21"/>
      <c r="AO49" s="21"/>
      <c r="AP49" s="19">
        <f t="shared" si="7"/>
        <v>2779</v>
      </c>
      <c r="AQ49" s="20"/>
      <c r="AR49" s="21"/>
      <c r="AS49" s="21">
        <v>15922</v>
      </c>
      <c r="AT49" s="21"/>
      <c r="AU49" s="21"/>
      <c r="AV49" s="21"/>
      <c r="AW49" s="21"/>
      <c r="AX49" s="19">
        <f t="shared" si="8"/>
        <v>15922</v>
      </c>
      <c r="AY49" s="20"/>
      <c r="AZ49" s="21">
        <v>27127</v>
      </c>
      <c r="BA49" s="21"/>
      <c r="BB49" s="21"/>
      <c r="BC49" s="21"/>
      <c r="BD49" s="19">
        <f t="shared" si="9"/>
        <v>27127</v>
      </c>
      <c r="BE49" s="20"/>
      <c r="BF49" s="22"/>
      <c r="BG49" s="20"/>
      <c r="BH49" s="21"/>
      <c r="BI49" s="21">
        <v>550</v>
      </c>
      <c r="BJ49" s="21">
        <v>10870</v>
      </c>
      <c r="BK49" s="21">
        <v>154</v>
      </c>
      <c r="BL49" s="21"/>
      <c r="BM49" s="21"/>
      <c r="BN49" s="21"/>
      <c r="BO49" s="21"/>
      <c r="BP49" s="21"/>
      <c r="BQ49" s="21"/>
      <c r="BR49" s="21"/>
      <c r="BS49" s="21">
        <v>5681</v>
      </c>
      <c r="BT49" s="19">
        <f t="shared" si="10"/>
        <v>17255</v>
      </c>
      <c r="BU49" s="20" t="s">
        <v>12</v>
      </c>
      <c r="BV49" s="19">
        <f t="shared" si="14"/>
        <v>63083</v>
      </c>
      <c r="BW49" s="20" t="s">
        <v>12</v>
      </c>
      <c r="BX49" s="19">
        <f t="shared" si="15"/>
        <v>0</v>
      </c>
      <c r="BY49" s="20" t="s">
        <v>12</v>
      </c>
      <c r="BZ49" s="19"/>
      <c r="CA49" s="20"/>
      <c r="CB49" s="19">
        <f t="shared" si="12"/>
        <v>0</v>
      </c>
      <c r="CC49" s="5"/>
      <c r="CD49" s="70"/>
      <c r="CE49" s="70"/>
      <c r="CG49" s="26" t="s">
        <v>248</v>
      </c>
      <c r="CH49" s="6" t="s">
        <v>253</v>
      </c>
      <c r="CK49" s="13">
        <f>((+AI204+AO204))</f>
        <v>2990783.4499999997</v>
      </c>
      <c r="CL49" s="5" t="s">
        <v>12</v>
      </c>
      <c r="CM49" s="6" t="s">
        <v>220</v>
      </c>
      <c r="CS49" s="6" t="s">
        <v>221</v>
      </c>
    </row>
    <row r="50" spans="1:97" x14ac:dyDescent="0.2">
      <c r="A50" s="6">
        <f t="shared" si="2"/>
        <v>1</v>
      </c>
      <c r="B50" s="30" t="s">
        <v>247</v>
      </c>
      <c r="C50" s="19">
        <v>0</v>
      </c>
      <c r="D50" s="20"/>
      <c r="E50" s="21"/>
      <c r="F50" s="21"/>
      <c r="G50" s="21"/>
      <c r="H50" s="21"/>
      <c r="I50" s="21"/>
      <c r="J50" s="21"/>
      <c r="K50" s="21"/>
      <c r="L50" s="21"/>
      <c r="M50" s="21"/>
      <c r="N50" s="19">
        <f t="shared" si="3"/>
        <v>0</v>
      </c>
      <c r="O50" s="20"/>
      <c r="P50" s="21">
        <v>11809</v>
      </c>
      <c r="Q50" s="21"/>
      <c r="R50" s="21">
        <v>10142</v>
      </c>
      <c r="S50" s="21"/>
      <c r="T50" s="21"/>
      <c r="U50" s="60">
        <f t="shared" si="4"/>
        <v>21951</v>
      </c>
      <c r="V50" s="20"/>
      <c r="W50" s="21"/>
      <c r="X50" s="21"/>
      <c r="Y50" s="21"/>
      <c r="Z50" s="21"/>
      <c r="AA50" s="21"/>
      <c r="AB50" s="19">
        <f t="shared" si="5"/>
        <v>0</v>
      </c>
      <c r="AC50" s="20"/>
      <c r="AD50" s="19">
        <f t="shared" si="13"/>
        <v>21951</v>
      </c>
      <c r="AE50" s="20"/>
      <c r="AF50" s="21"/>
      <c r="AG50" s="21"/>
      <c r="AH50" s="21"/>
      <c r="AI50" s="21"/>
      <c r="AJ50" s="19">
        <f t="shared" si="6"/>
        <v>0</v>
      </c>
      <c r="AK50" s="20"/>
      <c r="AL50" s="21"/>
      <c r="AM50" s="21"/>
      <c r="AN50" s="21"/>
      <c r="AO50" s="21"/>
      <c r="AP50" s="19">
        <f t="shared" si="7"/>
        <v>0</v>
      </c>
      <c r="AQ50" s="20"/>
      <c r="AR50" s="21"/>
      <c r="AS50" s="21">
        <v>1150</v>
      </c>
      <c r="AT50" s="21">
        <v>800</v>
      </c>
      <c r="AU50" s="21"/>
      <c r="AV50" s="21"/>
      <c r="AW50" s="21"/>
      <c r="AX50" s="19">
        <f t="shared" si="8"/>
        <v>1950</v>
      </c>
      <c r="AY50" s="20"/>
      <c r="AZ50" s="21"/>
      <c r="BA50" s="21"/>
      <c r="BB50" s="21">
        <v>5389</v>
      </c>
      <c r="BC50" s="21"/>
      <c r="BD50" s="19">
        <f t="shared" si="9"/>
        <v>5389</v>
      </c>
      <c r="BE50" s="20"/>
      <c r="BF50" s="22">
        <v>7062</v>
      </c>
      <c r="BG50" s="20"/>
      <c r="BH50" s="21"/>
      <c r="BI50" s="21"/>
      <c r="BJ50" s="21">
        <v>7550</v>
      </c>
      <c r="BK50" s="21"/>
      <c r="BL50" s="21"/>
      <c r="BM50" s="21"/>
      <c r="BN50" s="21"/>
      <c r="BO50" s="21"/>
      <c r="BP50" s="21"/>
      <c r="BQ50" s="21"/>
      <c r="BR50" s="21"/>
      <c r="BS50" s="21"/>
      <c r="BT50" s="19">
        <f t="shared" si="10"/>
        <v>7550</v>
      </c>
      <c r="BU50" s="20" t="s">
        <v>12</v>
      </c>
      <c r="BV50" s="19">
        <f t="shared" si="14"/>
        <v>21951</v>
      </c>
      <c r="BW50" s="20" t="s">
        <v>12</v>
      </c>
      <c r="BX50" s="19">
        <f t="shared" si="15"/>
        <v>0</v>
      </c>
      <c r="BY50" s="20" t="s">
        <v>12</v>
      </c>
      <c r="BZ50" s="19"/>
      <c r="CA50" s="20"/>
      <c r="CB50" s="19">
        <f t="shared" si="12"/>
        <v>0</v>
      </c>
      <c r="CC50" s="5"/>
      <c r="CD50" s="70"/>
      <c r="CE50" s="70"/>
      <c r="CG50" s="26" t="s">
        <v>252</v>
      </c>
      <c r="CH50" s="6" t="s">
        <v>255</v>
      </c>
      <c r="CK50" s="13">
        <f>((+AJ204+AP204))</f>
        <v>35436347.489999995</v>
      </c>
      <c r="CL50" s="5" t="s">
        <v>12</v>
      </c>
      <c r="CM50" s="6" t="s">
        <v>256</v>
      </c>
    </row>
    <row r="51" spans="1:97" x14ac:dyDescent="0.2">
      <c r="A51" s="6">
        <f t="shared" si="2"/>
        <v>1</v>
      </c>
      <c r="B51" s="30" t="s">
        <v>251</v>
      </c>
      <c r="C51" s="19">
        <v>0</v>
      </c>
      <c r="D51" s="20"/>
      <c r="E51" s="21"/>
      <c r="F51" s="21"/>
      <c r="G51" s="21"/>
      <c r="H51" s="21">
        <v>2062.46</v>
      </c>
      <c r="I51" s="21"/>
      <c r="J51" s="21"/>
      <c r="K51" s="21"/>
      <c r="L51" s="21"/>
      <c r="M51" s="21"/>
      <c r="N51" s="19">
        <f t="shared" si="3"/>
        <v>2062.46</v>
      </c>
      <c r="O51" s="20"/>
      <c r="P51" s="21">
        <v>11301.84</v>
      </c>
      <c r="Q51" s="21"/>
      <c r="R51" s="21"/>
      <c r="S51" s="21"/>
      <c r="T51" s="21"/>
      <c r="U51" s="60">
        <f t="shared" si="4"/>
        <v>11301.84</v>
      </c>
      <c r="V51" s="20"/>
      <c r="W51" s="21"/>
      <c r="X51" s="21"/>
      <c r="Y51" s="21"/>
      <c r="Z51" s="21"/>
      <c r="AA51" s="21"/>
      <c r="AB51" s="19">
        <f t="shared" si="5"/>
        <v>0</v>
      </c>
      <c r="AC51" s="20"/>
      <c r="AD51" s="19">
        <f t="shared" si="13"/>
        <v>13364.3</v>
      </c>
      <c r="AE51" s="20"/>
      <c r="AF51" s="21"/>
      <c r="AG51" s="21"/>
      <c r="AH51" s="21"/>
      <c r="AI51" s="21"/>
      <c r="AJ51" s="19">
        <f t="shared" si="6"/>
        <v>0</v>
      </c>
      <c r="AK51" s="20"/>
      <c r="AL51" s="21"/>
      <c r="AM51" s="21"/>
      <c r="AN51" s="21"/>
      <c r="AO51" s="21"/>
      <c r="AP51" s="19">
        <f t="shared" si="7"/>
        <v>0</v>
      </c>
      <c r="AQ51" s="20"/>
      <c r="AR51" s="21"/>
      <c r="AS51" s="21"/>
      <c r="AT51" s="21"/>
      <c r="AU51" s="21"/>
      <c r="AV51" s="21"/>
      <c r="AW51" s="21"/>
      <c r="AX51" s="19">
        <f t="shared" si="8"/>
        <v>0</v>
      </c>
      <c r="AY51" s="20"/>
      <c r="AZ51" s="21"/>
      <c r="BA51" s="21"/>
      <c r="BB51" s="21"/>
      <c r="BC51" s="21"/>
      <c r="BD51" s="19">
        <f t="shared" si="9"/>
        <v>0</v>
      </c>
      <c r="BE51" s="20"/>
      <c r="BF51" s="22"/>
      <c r="BG51" s="20"/>
      <c r="BH51" s="21"/>
      <c r="BI51" s="21"/>
      <c r="BJ51" s="21">
        <v>2062.46</v>
      </c>
      <c r="BK51" s="21"/>
      <c r="BL51" s="21"/>
      <c r="BM51" s="21"/>
      <c r="BN51" s="21"/>
      <c r="BO51" s="21"/>
      <c r="BP51" s="21"/>
      <c r="BQ51" s="21">
        <v>11301.84</v>
      </c>
      <c r="BR51" s="21"/>
      <c r="BS51" s="21"/>
      <c r="BT51" s="19">
        <f t="shared" si="10"/>
        <v>13364.3</v>
      </c>
      <c r="BU51" s="20" t="s">
        <v>12</v>
      </c>
      <c r="BV51" s="19">
        <f t="shared" si="14"/>
        <v>13364.3</v>
      </c>
      <c r="BW51" s="20" t="s">
        <v>12</v>
      </c>
      <c r="BX51" s="19">
        <f t="shared" si="15"/>
        <v>0</v>
      </c>
      <c r="BY51" s="20" t="s">
        <v>12</v>
      </c>
      <c r="BZ51" s="19"/>
      <c r="CA51" s="20"/>
      <c r="CB51" s="19">
        <f t="shared" si="12"/>
        <v>0</v>
      </c>
      <c r="CC51" s="5"/>
      <c r="CD51" s="70"/>
      <c r="CE51" s="70"/>
      <c r="CG51" s="41"/>
      <c r="CH51" s="36" t="s">
        <v>6</v>
      </c>
      <c r="CK51" s="13"/>
      <c r="CL51" s="5" t="s">
        <v>12</v>
      </c>
      <c r="CM51" s="6" t="s">
        <v>258</v>
      </c>
    </row>
    <row r="52" spans="1:97" x14ac:dyDescent="0.2">
      <c r="A52" s="6">
        <f t="shared" si="2"/>
        <v>1</v>
      </c>
      <c r="B52" s="30" t="s">
        <v>254</v>
      </c>
      <c r="C52" s="19"/>
      <c r="D52" s="20"/>
      <c r="E52" s="21"/>
      <c r="F52" s="21"/>
      <c r="G52" s="21"/>
      <c r="H52" s="21">
        <v>23030</v>
      </c>
      <c r="I52" s="21"/>
      <c r="J52" s="21"/>
      <c r="K52" s="21"/>
      <c r="L52" s="21"/>
      <c r="M52" s="21">
        <v>4000</v>
      </c>
      <c r="N52" s="19">
        <f t="shared" si="3"/>
        <v>27030</v>
      </c>
      <c r="O52" s="20"/>
      <c r="P52" s="21">
        <v>4646</v>
      </c>
      <c r="Q52" s="21">
        <v>5637</v>
      </c>
      <c r="R52" s="21">
        <v>6869</v>
      </c>
      <c r="S52" s="21"/>
      <c r="T52" s="21"/>
      <c r="U52" s="60">
        <f t="shared" si="4"/>
        <v>17152</v>
      </c>
      <c r="V52" s="20"/>
      <c r="W52" s="21"/>
      <c r="X52" s="21"/>
      <c r="Y52" s="21"/>
      <c r="Z52" s="21"/>
      <c r="AA52" s="21"/>
      <c r="AB52" s="19">
        <f t="shared" si="5"/>
        <v>0</v>
      </c>
      <c r="AC52" s="20"/>
      <c r="AD52" s="19">
        <f t="shared" si="13"/>
        <v>44182</v>
      </c>
      <c r="AE52" s="20"/>
      <c r="AF52" s="21"/>
      <c r="AG52" s="21"/>
      <c r="AH52" s="21"/>
      <c r="AI52" s="21"/>
      <c r="AJ52" s="19">
        <f t="shared" si="6"/>
        <v>0</v>
      </c>
      <c r="AK52" s="20"/>
      <c r="AL52" s="21"/>
      <c r="AM52" s="21"/>
      <c r="AN52" s="21"/>
      <c r="AO52" s="21">
        <v>1505</v>
      </c>
      <c r="AP52" s="19">
        <f t="shared" si="7"/>
        <v>1505</v>
      </c>
      <c r="AQ52" s="20"/>
      <c r="AR52" s="21"/>
      <c r="AS52" s="21"/>
      <c r="AT52" s="21">
        <v>789</v>
      </c>
      <c r="AU52" s="21">
        <v>6737</v>
      </c>
      <c r="AV52" s="21"/>
      <c r="AW52" s="21">
        <v>18922</v>
      </c>
      <c r="AX52" s="19">
        <f t="shared" si="8"/>
        <v>26448</v>
      </c>
      <c r="AY52" s="20"/>
      <c r="AZ52" s="21"/>
      <c r="BA52" s="21"/>
      <c r="BB52" s="21">
        <v>3314</v>
      </c>
      <c r="BC52" s="21"/>
      <c r="BD52" s="19">
        <f t="shared" si="9"/>
        <v>3314</v>
      </c>
      <c r="BE52" s="20"/>
      <c r="BF52" s="22">
        <v>5973</v>
      </c>
      <c r="BG52" s="20"/>
      <c r="BH52" s="21"/>
      <c r="BI52" s="21"/>
      <c r="BJ52" s="21">
        <v>3578</v>
      </c>
      <c r="BK52" s="21">
        <v>3364</v>
      </c>
      <c r="BL52" s="21"/>
      <c r="BM52" s="21"/>
      <c r="BN52" s="21"/>
      <c r="BO52" s="21"/>
      <c r="BP52" s="21"/>
      <c r="BQ52" s="21"/>
      <c r="BR52" s="21"/>
      <c r="BS52" s="21"/>
      <c r="BT52" s="19">
        <f t="shared" si="10"/>
        <v>6942</v>
      </c>
      <c r="BU52" s="20" t="s">
        <v>12</v>
      </c>
      <c r="BV52" s="19">
        <f t="shared" si="14"/>
        <v>44182</v>
      </c>
      <c r="BW52" s="20" t="s">
        <v>12</v>
      </c>
      <c r="BX52" s="19">
        <f t="shared" si="15"/>
        <v>0</v>
      </c>
      <c r="BY52" s="20" t="s">
        <v>12</v>
      </c>
      <c r="BZ52" s="19"/>
      <c r="CA52" s="20"/>
      <c r="CB52" s="19">
        <f t="shared" si="12"/>
        <v>0</v>
      </c>
      <c r="CC52" s="5"/>
      <c r="CD52" s="70"/>
      <c r="CE52" s="70"/>
      <c r="CG52" s="26">
        <v>35</v>
      </c>
      <c r="CH52" s="6" t="s">
        <v>260</v>
      </c>
      <c r="CK52" s="13">
        <f>(+AR204)</f>
        <v>11885140.430000002</v>
      </c>
      <c r="CL52" s="5" t="s">
        <v>12</v>
      </c>
    </row>
    <row r="53" spans="1:97" x14ac:dyDescent="0.2">
      <c r="A53" s="6">
        <f t="shared" si="2"/>
        <v>1</v>
      </c>
      <c r="B53" s="30" t="s">
        <v>257</v>
      </c>
      <c r="C53" s="19">
        <v>109035</v>
      </c>
      <c r="D53" s="20"/>
      <c r="E53" s="21">
        <v>46142</v>
      </c>
      <c r="F53" s="21"/>
      <c r="G53" s="21">
        <v>262</v>
      </c>
      <c r="H53" s="21"/>
      <c r="I53" s="21"/>
      <c r="J53" s="21"/>
      <c r="K53" s="21"/>
      <c r="L53" s="21"/>
      <c r="M53" s="21">
        <v>6001</v>
      </c>
      <c r="N53" s="19">
        <f t="shared" si="3"/>
        <v>52405</v>
      </c>
      <c r="O53" s="20"/>
      <c r="P53" s="21">
        <v>19844</v>
      </c>
      <c r="Q53" s="21"/>
      <c r="R53" s="21"/>
      <c r="S53" s="21"/>
      <c r="T53" s="21"/>
      <c r="U53" s="60">
        <f t="shared" si="4"/>
        <v>19844</v>
      </c>
      <c r="V53" s="20"/>
      <c r="W53" s="21"/>
      <c r="X53" s="21"/>
      <c r="Y53" s="21"/>
      <c r="Z53" s="21"/>
      <c r="AA53" s="21"/>
      <c r="AB53" s="19">
        <f t="shared" si="5"/>
        <v>0</v>
      </c>
      <c r="AC53" s="20"/>
      <c r="AD53" s="19">
        <f t="shared" si="13"/>
        <v>72249</v>
      </c>
      <c r="AE53" s="20"/>
      <c r="AF53" s="21"/>
      <c r="AG53" s="21"/>
      <c r="AH53" s="21">
        <v>29446</v>
      </c>
      <c r="AI53" s="21"/>
      <c r="AJ53" s="19">
        <f t="shared" si="6"/>
        <v>29446</v>
      </c>
      <c r="AK53" s="20"/>
      <c r="AL53" s="21"/>
      <c r="AM53" s="21"/>
      <c r="AN53" s="21"/>
      <c r="AO53" s="21"/>
      <c r="AP53" s="19">
        <f t="shared" si="7"/>
        <v>0</v>
      </c>
      <c r="AQ53" s="20"/>
      <c r="AR53" s="21"/>
      <c r="AS53" s="21"/>
      <c r="AT53" s="21"/>
      <c r="AU53" s="21"/>
      <c r="AV53" s="21"/>
      <c r="AW53" s="21">
        <v>19896</v>
      </c>
      <c r="AX53" s="19">
        <f t="shared" si="8"/>
        <v>19896</v>
      </c>
      <c r="AY53" s="20"/>
      <c r="AZ53" s="21"/>
      <c r="BA53" s="21"/>
      <c r="BB53" s="21"/>
      <c r="BC53" s="21"/>
      <c r="BD53" s="19">
        <f t="shared" si="9"/>
        <v>0</v>
      </c>
      <c r="BE53" s="20"/>
      <c r="BF53" s="22"/>
      <c r="BG53" s="20"/>
      <c r="BH53" s="21"/>
      <c r="BI53" s="21"/>
      <c r="BJ53" s="21">
        <v>479</v>
      </c>
      <c r="BK53" s="21"/>
      <c r="BL53" s="21">
        <v>618</v>
      </c>
      <c r="BM53" s="21"/>
      <c r="BN53" s="21"/>
      <c r="BO53" s="21"/>
      <c r="BP53" s="21"/>
      <c r="BQ53" s="21"/>
      <c r="BR53" s="21"/>
      <c r="BS53" s="21">
        <v>1022</v>
      </c>
      <c r="BT53" s="19">
        <f t="shared" si="10"/>
        <v>2119</v>
      </c>
      <c r="BU53" s="20" t="s">
        <v>12</v>
      </c>
      <c r="BV53" s="19">
        <f t="shared" si="14"/>
        <v>51461</v>
      </c>
      <c r="BW53" s="20" t="s">
        <v>12</v>
      </c>
      <c r="BX53" s="19">
        <f t="shared" si="15"/>
        <v>20788</v>
      </c>
      <c r="BY53" s="20" t="s">
        <v>12</v>
      </c>
      <c r="BZ53" s="19"/>
      <c r="CA53" s="20"/>
      <c r="CB53" s="19">
        <f t="shared" si="12"/>
        <v>129823</v>
      </c>
      <c r="CC53" s="5"/>
      <c r="CD53" s="70"/>
      <c r="CE53" s="70"/>
      <c r="CG53" s="26">
        <v>36</v>
      </c>
      <c r="CH53" s="6" t="s">
        <v>262</v>
      </c>
      <c r="CK53" s="13">
        <f>(+AS204)</f>
        <v>3615025.3000000003</v>
      </c>
      <c r="CL53" s="5" t="s">
        <v>12</v>
      </c>
      <c r="CM53" s="6" t="s">
        <v>220</v>
      </c>
      <c r="CS53" s="6" t="s">
        <v>221</v>
      </c>
    </row>
    <row r="54" spans="1:97" x14ac:dyDescent="0.2">
      <c r="A54" s="6">
        <f t="shared" si="2"/>
        <v>1</v>
      </c>
      <c r="B54" s="30" t="s">
        <v>259</v>
      </c>
      <c r="C54" s="19">
        <v>27466</v>
      </c>
      <c r="D54" s="20"/>
      <c r="E54" s="21">
        <v>39477</v>
      </c>
      <c r="F54" s="21"/>
      <c r="G54" s="21"/>
      <c r="H54" s="21"/>
      <c r="I54" s="21"/>
      <c r="J54" s="21"/>
      <c r="K54" s="21"/>
      <c r="L54" s="21"/>
      <c r="M54" s="21">
        <v>2905</v>
      </c>
      <c r="N54" s="19">
        <f t="shared" si="3"/>
        <v>42382</v>
      </c>
      <c r="O54" s="20"/>
      <c r="P54" s="21">
        <v>21047</v>
      </c>
      <c r="Q54" s="21">
        <v>5281</v>
      </c>
      <c r="R54" s="21"/>
      <c r="S54" s="21"/>
      <c r="T54" s="21"/>
      <c r="U54" s="60">
        <f t="shared" si="4"/>
        <v>26328</v>
      </c>
      <c r="V54" s="20"/>
      <c r="W54" s="21"/>
      <c r="X54" s="21"/>
      <c r="Y54" s="21"/>
      <c r="Z54" s="21"/>
      <c r="AA54" s="21"/>
      <c r="AB54" s="19">
        <f t="shared" si="5"/>
        <v>0</v>
      </c>
      <c r="AC54" s="20"/>
      <c r="AD54" s="19">
        <f t="shared" si="13"/>
        <v>68710</v>
      </c>
      <c r="AE54" s="20"/>
      <c r="AF54" s="21"/>
      <c r="AG54" s="21"/>
      <c r="AH54" s="21"/>
      <c r="AI54" s="21"/>
      <c r="AJ54" s="19">
        <f t="shared" si="6"/>
        <v>0</v>
      </c>
      <c r="AK54" s="20"/>
      <c r="AL54" s="21"/>
      <c r="AM54" s="21"/>
      <c r="AN54" s="21"/>
      <c r="AO54" s="21"/>
      <c r="AP54" s="19">
        <f t="shared" si="7"/>
        <v>0</v>
      </c>
      <c r="AQ54" s="20"/>
      <c r="AR54" s="21"/>
      <c r="AS54" s="21">
        <v>3937</v>
      </c>
      <c r="AT54" s="21"/>
      <c r="AU54" s="21"/>
      <c r="AV54" s="21"/>
      <c r="AW54" s="21">
        <v>181</v>
      </c>
      <c r="AX54" s="19">
        <f t="shared" si="8"/>
        <v>4118</v>
      </c>
      <c r="AY54" s="20"/>
      <c r="AZ54" s="21"/>
      <c r="BA54" s="21">
        <v>1121</v>
      </c>
      <c r="BB54" s="21">
        <v>5090</v>
      </c>
      <c r="BC54" s="21"/>
      <c r="BD54" s="19">
        <f t="shared" si="9"/>
        <v>6211</v>
      </c>
      <c r="BE54" s="20"/>
      <c r="BF54" s="22">
        <v>34562</v>
      </c>
      <c r="BG54" s="20"/>
      <c r="BH54" s="21"/>
      <c r="BI54" s="21"/>
      <c r="BJ54" s="21">
        <v>12774</v>
      </c>
      <c r="BK54" s="21"/>
      <c r="BL54" s="21">
        <v>500</v>
      </c>
      <c r="BM54" s="21"/>
      <c r="BN54" s="21"/>
      <c r="BO54" s="21"/>
      <c r="BP54" s="21"/>
      <c r="BQ54" s="21"/>
      <c r="BR54" s="21"/>
      <c r="BS54" s="21">
        <v>2170</v>
      </c>
      <c r="BT54" s="19">
        <f t="shared" si="10"/>
        <v>15444</v>
      </c>
      <c r="BU54" s="20" t="s">
        <v>12</v>
      </c>
      <c r="BV54" s="19">
        <f t="shared" si="14"/>
        <v>60335</v>
      </c>
      <c r="BW54" s="20" t="s">
        <v>12</v>
      </c>
      <c r="BX54" s="19">
        <f t="shared" si="15"/>
        <v>8375</v>
      </c>
      <c r="BY54" s="20" t="s">
        <v>12</v>
      </c>
      <c r="BZ54" s="19">
        <v>1593</v>
      </c>
      <c r="CA54" s="20"/>
      <c r="CB54" s="19">
        <f t="shared" si="12"/>
        <v>37434</v>
      </c>
      <c r="CC54" s="5"/>
      <c r="CD54" s="70">
        <v>37434</v>
      </c>
      <c r="CE54" s="70"/>
      <c r="CG54" s="26">
        <v>37</v>
      </c>
      <c r="CH54" s="6" t="s">
        <v>264</v>
      </c>
      <c r="CK54" s="13">
        <f>(+AT204)</f>
        <v>3876999.4600000004</v>
      </c>
      <c r="CL54" s="5" t="s">
        <v>12</v>
      </c>
    </row>
    <row r="55" spans="1:97" x14ac:dyDescent="0.2">
      <c r="A55" s="6">
        <f t="shared" si="2"/>
        <v>1</v>
      </c>
      <c r="B55" s="30" t="s">
        <v>261</v>
      </c>
      <c r="C55" s="19">
        <v>0</v>
      </c>
      <c r="D55" s="20"/>
      <c r="E55" s="21">
        <v>148951</v>
      </c>
      <c r="F55" s="21"/>
      <c r="G55" s="21"/>
      <c r="H55" s="21">
        <v>100000</v>
      </c>
      <c r="I55" s="21"/>
      <c r="J55" s="21"/>
      <c r="K55" s="21"/>
      <c r="L55" s="21"/>
      <c r="M55" s="21">
        <v>50000</v>
      </c>
      <c r="N55" s="19">
        <f t="shared" si="3"/>
        <v>298951</v>
      </c>
      <c r="O55" s="20"/>
      <c r="P55" s="21">
        <v>56069</v>
      </c>
      <c r="Q55" s="21"/>
      <c r="R55" s="21"/>
      <c r="S55" s="21">
        <v>100000</v>
      </c>
      <c r="T55" s="21">
        <v>200000</v>
      </c>
      <c r="U55" s="60">
        <f t="shared" si="4"/>
        <v>356069</v>
      </c>
      <c r="V55" s="20"/>
      <c r="W55" s="21"/>
      <c r="X55" s="21"/>
      <c r="Y55" s="21"/>
      <c r="Z55" s="21"/>
      <c r="AA55" s="21"/>
      <c r="AB55" s="19">
        <f t="shared" si="5"/>
        <v>0</v>
      </c>
      <c r="AC55" s="20"/>
      <c r="AD55" s="19">
        <f t="shared" si="13"/>
        <v>655020</v>
      </c>
      <c r="AE55" s="20"/>
      <c r="AF55" s="21"/>
      <c r="AG55" s="21"/>
      <c r="AH55" s="21"/>
      <c r="AI55" s="21"/>
      <c r="AJ55" s="19">
        <f t="shared" si="6"/>
        <v>0</v>
      </c>
      <c r="AK55" s="20"/>
      <c r="AL55" s="21">
        <v>394727</v>
      </c>
      <c r="AM55" s="21"/>
      <c r="AN55" s="21"/>
      <c r="AO55" s="21"/>
      <c r="AP55" s="19">
        <f t="shared" si="7"/>
        <v>394727</v>
      </c>
      <c r="AQ55" s="20"/>
      <c r="AR55" s="21">
        <v>0</v>
      </c>
      <c r="AS55" s="21">
        <v>5335</v>
      </c>
      <c r="AT55" s="21">
        <v>12465</v>
      </c>
      <c r="AU55" s="21"/>
      <c r="AV55" s="21"/>
      <c r="AW55" s="21">
        <v>48197</v>
      </c>
      <c r="AX55" s="19">
        <f t="shared" si="8"/>
        <v>65997</v>
      </c>
      <c r="AY55" s="20"/>
      <c r="AZ55" s="21">
        <v>5206</v>
      </c>
      <c r="BA55" s="21"/>
      <c r="BB55" s="21">
        <v>44063</v>
      </c>
      <c r="BC55" s="21"/>
      <c r="BD55" s="19">
        <f t="shared" si="9"/>
        <v>49269</v>
      </c>
      <c r="BE55" s="20"/>
      <c r="BF55" s="22">
        <v>20539</v>
      </c>
      <c r="BG55" s="20"/>
      <c r="BH55" s="21"/>
      <c r="BI55" s="21"/>
      <c r="BJ55" s="21">
        <v>9309</v>
      </c>
      <c r="BK55" s="21">
        <v>2910</v>
      </c>
      <c r="BL55" s="21">
        <v>64597</v>
      </c>
      <c r="BM55" s="21"/>
      <c r="BN55" s="21"/>
      <c r="BO55" s="21"/>
      <c r="BP55" s="21"/>
      <c r="BQ55" s="21"/>
      <c r="BR55" s="21"/>
      <c r="BS55" s="21">
        <v>11511</v>
      </c>
      <c r="BT55" s="19">
        <f t="shared" si="10"/>
        <v>88327</v>
      </c>
      <c r="BU55" s="20" t="s">
        <v>12</v>
      </c>
      <c r="BV55" s="19">
        <f t="shared" si="14"/>
        <v>618859</v>
      </c>
      <c r="BW55" s="20" t="s">
        <v>12</v>
      </c>
      <c r="BX55" s="19">
        <f t="shared" si="15"/>
        <v>36161</v>
      </c>
      <c r="BY55" s="20" t="s">
        <v>12</v>
      </c>
      <c r="BZ55" s="19"/>
      <c r="CA55" s="20"/>
      <c r="CB55" s="19">
        <f t="shared" si="12"/>
        <v>36161</v>
      </c>
      <c r="CC55" s="5"/>
      <c r="CD55" s="70"/>
      <c r="CE55" s="70">
        <v>36161</v>
      </c>
      <c r="CF55" s="6" t="s">
        <v>544</v>
      </c>
      <c r="CG55" s="26">
        <v>38</v>
      </c>
      <c r="CH55" s="6" t="s">
        <v>266</v>
      </c>
      <c r="CK55" s="13">
        <f>(+AU204)</f>
        <v>1117588.96</v>
      </c>
      <c r="CL55" s="5" t="s">
        <v>12</v>
      </c>
    </row>
    <row r="56" spans="1:97" x14ac:dyDescent="0.2">
      <c r="A56" s="6">
        <f t="shared" si="2"/>
        <v>1</v>
      </c>
      <c r="B56" s="30" t="s">
        <v>539</v>
      </c>
      <c r="C56" s="19">
        <v>12305</v>
      </c>
      <c r="D56" s="20"/>
      <c r="E56" s="21"/>
      <c r="F56" s="21"/>
      <c r="G56" s="21"/>
      <c r="H56" s="21"/>
      <c r="I56" s="21"/>
      <c r="J56" s="21"/>
      <c r="K56" s="21"/>
      <c r="L56" s="21"/>
      <c r="M56" s="21">
        <v>337</v>
      </c>
      <c r="N56" s="19">
        <f t="shared" si="3"/>
        <v>337</v>
      </c>
      <c r="O56" s="20"/>
      <c r="P56" s="21">
        <v>541</v>
      </c>
      <c r="Q56" s="21">
        <v>290</v>
      </c>
      <c r="R56" s="21">
        <v>539</v>
      </c>
      <c r="S56" s="21"/>
      <c r="T56" s="21">
        <v>620</v>
      </c>
      <c r="U56" s="60">
        <f>(SUM(P56:T56))</f>
        <v>1990</v>
      </c>
      <c r="V56" s="20"/>
      <c r="W56" s="21"/>
      <c r="X56" s="21"/>
      <c r="Y56" s="21"/>
      <c r="Z56" s="21"/>
      <c r="AA56" s="21"/>
      <c r="AB56" s="19">
        <f>(SUM(W56:AA56))</f>
        <v>0</v>
      </c>
      <c r="AC56" s="20"/>
      <c r="AD56" s="19">
        <f>(+AB56+U56+N56)</f>
        <v>2327</v>
      </c>
      <c r="AE56" s="20"/>
      <c r="AF56" s="21"/>
      <c r="AG56" s="21"/>
      <c r="AH56" s="21"/>
      <c r="AI56" s="21"/>
      <c r="AJ56" s="19">
        <f>(SUM(AF56:AI56))</f>
        <v>0</v>
      </c>
      <c r="AK56" s="20"/>
      <c r="AL56" s="21"/>
      <c r="AM56" s="21"/>
      <c r="AN56" s="21"/>
      <c r="AO56" s="21"/>
      <c r="AP56" s="19">
        <f>(SUM(AL56:AO56))</f>
        <v>0</v>
      </c>
      <c r="AQ56" s="20"/>
      <c r="AR56" s="21"/>
      <c r="AS56" s="21"/>
      <c r="AT56" s="21"/>
      <c r="AU56" s="21"/>
      <c r="AV56" s="21"/>
      <c r="AW56" s="21"/>
      <c r="AX56" s="19">
        <f>(SUM(AR56:AW56))</f>
        <v>0</v>
      </c>
      <c r="AY56" s="20"/>
      <c r="AZ56" s="21"/>
      <c r="BA56" s="21"/>
      <c r="BB56" s="21"/>
      <c r="BC56" s="21"/>
      <c r="BD56" s="19">
        <f>(SUM(AZ56:BC56))</f>
        <v>0</v>
      </c>
      <c r="BE56" s="20"/>
      <c r="BF56" s="22"/>
      <c r="BG56" s="20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19">
        <f>((SUM(BH56:BS56)))</f>
        <v>0</v>
      </c>
      <c r="BU56" s="20" t="s">
        <v>12</v>
      </c>
      <c r="BV56" s="19">
        <f t="shared" si="14"/>
        <v>0</v>
      </c>
      <c r="BW56" s="20" t="s">
        <v>12</v>
      </c>
      <c r="BX56" s="19">
        <f>((+AB56+U56+N56)-BV56)</f>
        <v>2327</v>
      </c>
      <c r="BY56" s="20" t="s">
        <v>12</v>
      </c>
      <c r="BZ56" s="19"/>
      <c r="CA56" s="20"/>
      <c r="CB56" s="19">
        <f t="shared" si="12"/>
        <v>14632</v>
      </c>
      <c r="CC56" s="5"/>
      <c r="CD56" s="70"/>
      <c r="CE56" s="70">
        <v>1449</v>
      </c>
      <c r="CG56" s="26">
        <v>39</v>
      </c>
      <c r="CH56" s="6" t="s">
        <v>249</v>
      </c>
      <c r="CK56" s="13">
        <f>(+AV204)</f>
        <v>42191.81</v>
      </c>
      <c r="CL56" s="5" t="s">
        <v>12</v>
      </c>
    </row>
    <row r="57" spans="1:97" x14ac:dyDescent="0.2">
      <c r="A57" s="6">
        <f t="shared" si="2"/>
        <v>1</v>
      </c>
      <c r="B57" s="30" t="s">
        <v>263</v>
      </c>
      <c r="C57" s="19"/>
      <c r="D57" s="20"/>
      <c r="E57" s="21"/>
      <c r="F57" s="21">
        <v>810</v>
      </c>
      <c r="G57" s="21">
        <v>43100</v>
      </c>
      <c r="H57" s="21"/>
      <c r="I57" s="21"/>
      <c r="J57" s="21"/>
      <c r="K57" s="21"/>
      <c r="L57" s="21"/>
      <c r="M57" s="21"/>
      <c r="N57" s="19">
        <f t="shared" si="3"/>
        <v>43910</v>
      </c>
      <c r="O57" s="20"/>
      <c r="P57" s="21">
        <v>20846</v>
      </c>
      <c r="Q57" s="21"/>
      <c r="R57" s="21"/>
      <c r="S57" s="21"/>
      <c r="T57" s="21"/>
      <c r="U57" s="60">
        <f t="shared" si="4"/>
        <v>20846</v>
      </c>
      <c r="V57" s="20"/>
      <c r="W57" s="21"/>
      <c r="X57" s="21"/>
      <c r="Y57" s="21"/>
      <c r="Z57" s="21"/>
      <c r="AA57" s="21"/>
      <c r="AB57" s="19">
        <f t="shared" si="5"/>
        <v>0</v>
      </c>
      <c r="AC57" s="20"/>
      <c r="AD57" s="19">
        <f t="shared" si="13"/>
        <v>64756</v>
      </c>
      <c r="AE57" s="20"/>
      <c r="AF57" s="21"/>
      <c r="AG57" s="21"/>
      <c r="AH57" s="21"/>
      <c r="AI57" s="21"/>
      <c r="AJ57" s="19">
        <f t="shared" si="6"/>
        <v>0</v>
      </c>
      <c r="AK57" s="20"/>
      <c r="AL57" s="21"/>
      <c r="AM57" s="21"/>
      <c r="AN57" s="21"/>
      <c r="AO57" s="21"/>
      <c r="AP57" s="19">
        <f t="shared" si="7"/>
        <v>0</v>
      </c>
      <c r="AQ57" s="20"/>
      <c r="AR57" s="21">
        <v>18633</v>
      </c>
      <c r="AS57" s="21">
        <v>3848</v>
      </c>
      <c r="AT57" s="21">
        <v>5006</v>
      </c>
      <c r="AU57" s="21"/>
      <c r="AV57" s="21"/>
      <c r="AW57" s="21">
        <v>4686</v>
      </c>
      <c r="AX57" s="19">
        <f t="shared" si="8"/>
        <v>32173</v>
      </c>
      <c r="AY57" s="20"/>
      <c r="AZ57" s="21"/>
      <c r="BA57" s="21"/>
      <c r="BB57" s="21">
        <v>2973</v>
      </c>
      <c r="BC57" s="21"/>
      <c r="BD57" s="19">
        <f t="shared" si="9"/>
        <v>2973</v>
      </c>
      <c r="BE57" s="20"/>
      <c r="BF57" s="22">
        <v>6572</v>
      </c>
      <c r="BG57" s="20"/>
      <c r="BH57" s="21"/>
      <c r="BI57" s="21"/>
      <c r="BJ57" s="21">
        <v>14889</v>
      </c>
      <c r="BK57" s="21"/>
      <c r="BL57" s="21"/>
      <c r="BM57" s="21"/>
      <c r="BN57" s="21"/>
      <c r="BO57" s="21"/>
      <c r="BP57" s="21"/>
      <c r="BQ57" s="21"/>
      <c r="BR57" s="21"/>
      <c r="BS57" s="21"/>
      <c r="BT57" s="19">
        <f t="shared" si="10"/>
        <v>14889</v>
      </c>
      <c r="BU57" s="20" t="s">
        <v>12</v>
      </c>
      <c r="BV57" s="19">
        <f t="shared" si="14"/>
        <v>56607</v>
      </c>
      <c r="BW57" s="20" t="s">
        <v>12</v>
      </c>
      <c r="BX57" s="19">
        <f t="shared" si="15"/>
        <v>8149</v>
      </c>
      <c r="BY57" s="20" t="s">
        <v>12</v>
      </c>
      <c r="BZ57" s="19"/>
      <c r="CA57" s="20"/>
      <c r="CB57" s="19">
        <f t="shared" si="12"/>
        <v>8149</v>
      </c>
      <c r="CC57" s="5"/>
      <c r="CD57" s="70">
        <v>8149</v>
      </c>
      <c r="CE57" s="70"/>
      <c r="CG57" s="26">
        <v>40</v>
      </c>
      <c r="CH57" s="6" t="s">
        <v>269</v>
      </c>
      <c r="CK57" s="13">
        <f>((+AW204))</f>
        <v>11955560.149999999</v>
      </c>
      <c r="CL57" s="5" t="s">
        <v>12</v>
      </c>
    </row>
    <row r="58" spans="1:97" x14ac:dyDescent="0.2">
      <c r="A58" s="6">
        <f t="shared" si="2"/>
        <v>1</v>
      </c>
      <c r="B58" s="30" t="s">
        <v>265</v>
      </c>
      <c r="C58" s="19"/>
      <c r="D58" s="20"/>
      <c r="E58" s="21">
        <v>32996</v>
      </c>
      <c r="F58" s="21"/>
      <c r="G58" s="21">
        <v>36.659999999999997</v>
      </c>
      <c r="H58" s="21">
        <v>8571.24</v>
      </c>
      <c r="I58" s="21"/>
      <c r="J58" s="21"/>
      <c r="K58" s="21"/>
      <c r="L58" s="21"/>
      <c r="M58" s="21">
        <v>1200</v>
      </c>
      <c r="N58" s="19">
        <f t="shared" si="3"/>
        <v>42803.9</v>
      </c>
      <c r="O58" s="20"/>
      <c r="P58" s="21">
        <v>7004</v>
      </c>
      <c r="Q58" s="21"/>
      <c r="R58" s="21">
        <v>4738.49</v>
      </c>
      <c r="S58" s="21"/>
      <c r="T58" s="21"/>
      <c r="U58" s="60">
        <f t="shared" si="4"/>
        <v>11742.49</v>
      </c>
      <c r="V58" s="20"/>
      <c r="W58" s="21"/>
      <c r="X58" s="21"/>
      <c r="Y58" s="21"/>
      <c r="Z58" s="21"/>
      <c r="AA58" s="21"/>
      <c r="AB58" s="19">
        <f t="shared" si="5"/>
        <v>0</v>
      </c>
      <c r="AC58" s="20"/>
      <c r="AD58" s="19">
        <f t="shared" si="13"/>
        <v>54546.39</v>
      </c>
      <c r="AE58" s="20"/>
      <c r="AF58" s="21"/>
      <c r="AG58" s="21"/>
      <c r="AH58" s="21"/>
      <c r="AI58" s="21"/>
      <c r="AJ58" s="19">
        <f t="shared" si="6"/>
        <v>0</v>
      </c>
      <c r="AK58" s="20"/>
      <c r="AL58" s="21"/>
      <c r="AM58" s="21">
        <v>1596.97</v>
      </c>
      <c r="AN58" s="21"/>
      <c r="AO58" s="21"/>
      <c r="AP58" s="19">
        <f t="shared" si="7"/>
        <v>1596.97</v>
      </c>
      <c r="AQ58" s="20"/>
      <c r="AR58" s="21"/>
      <c r="AS58" s="21"/>
      <c r="AT58" s="21">
        <v>7346.33</v>
      </c>
      <c r="AU58" s="21"/>
      <c r="AV58" s="21"/>
      <c r="AW58" s="21">
        <v>20146.59</v>
      </c>
      <c r="AX58" s="19">
        <f t="shared" si="8"/>
        <v>27492.92</v>
      </c>
      <c r="AY58" s="20"/>
      <c r="AZ58" s="21">
        <v>534.05999999999995</v>
      </c>
      <c r="BA58" s="21"/>
      <c r="BB58" s="21">
        <v>2904.46</v>
      </c>
      <c r="BC58" s="21">
        <v>346</v>
      </c>
      <c r="BD58" s="19">
        <f t="shared" si="9"/>
        <v>3784.52</v>
      </c>
      <c r="BE58" s="20"/>
      <c r="BF58" s="22">
        <v>4404.6400000000003</v>
      </c>
      <c r="BG58" s="20"/>
      <c r="BH58" s="21"/>
      <c r="BI58" s="21"/>
      <c r="BJ58" s="21">
        <v>2876.95</v>
      </c>
      <c r="BK58" s="21">
        <v>1900</v>
      </c>
      <c r="BL58" s="21"/>
      <c r="BM58" s="21"/>
      <c r="BN58" s="21"/>
      <c r="BO58" s="21"/>
      <c r="BP58" s="21"/>
      <c r="BQ58" s="21"/>
      <c r="BR58" s="21"/>
      <c r="BS58" s="21"/>
      <c r="BT58" s="19">
        <f t="shared" si="10"/>
        <v>4776.95</v>
      </c>
      <c r="BU58" s="20" t="s">
        <v>12</v>
      </c>
      <c r="BV58" s="19">
        <f t="shared" si="14"/>
        <v>42056</v>
      </c>
      <c r="BW58" s="20" t="s">
        <v>12</v>
      </c>
      <c r="BX58" s="19">
        <f t="shared" si="15"/>
        <v>12490.39</v>
      </c>
      <c r="BY58" s="20" t="s">
        <v>12</v>
      </c>
      <c r="BZ58" s="19"/>
      <c r="CA58" s="20"/>
      <c r="CB58" s="19">
        <f t="shared" si="12"/>
        <v>12490.39</v>
      </c>
      <c r="CC58" s="5"/>
      <c r="CD58" s="70">
        <v>12490</v>
      </c>
      <c r="CE58" s="70"/>
      <c r="CG58" s="41"/>
      <c r="CH58" s="36" t="s">
        <v>7</v>
      </c>
      <c r="CK58" s="13" t="s">
        <v>83</v>
      </c>
      <c r="CL58" s="5" t="s">
        <v>12</v>
      </c>
    </row>
    <row r="59" spans="1:97" x14ac:dyDescent="0.2">
      <c r="A59" s="6">
        <f t="shared" si="2"/>
        <v>1</v>
      </c>
      <c r="B59" s="30" t="s">
        <v>267</v>
      </c>
      <c r="C59" s="19"/>
      <c r="D59" s="20"/>
      <c r="E59" s="21"/>
      <c r="F59" s="21"/>
      <c r="G59" s="21"/>
      <c r="H59" s="21"/>
      <c r="I59" s="21"/>
      <c r="J59" s="21"/>
      <c r="K59" s="21"/>
      <c r="L59" s="21"/>
      <c r="M59" s="21">
        <v>6440</v>
      </c>
      <c r="N59" s="19">
        <f t="shared" si="3"/>
        <v>6440</v>
      </c>
      <c r="O59" s="20"/>
      <c r="P59" s="21">
        <v>13537</v>
      </c>
      <c r="Q59" s="21"/>
      <c r="R59" s="21">
        <v>11919</v>
      </c>
      <c r="S59" s="21"/>
      <c r="T59" s="21"/>
      <c r="U59" s="60">
        <f t="shared" si="4"/>
        <v>25456</v>
      </c>
      <c r="V59" s="20"/>
      <c r="W59" s="21"/>
      <c r="X59" s="21"/>
      <c r="Y59" s="21"/>
      <c r="Z59" s="21"/>
      <c r="AA59" s="21"/>
      <c r="AB59" s="19">
        <f t="shared" si="5"/>
        <v>0</v>
      </c>
      <c r="AC59" s="20"/>
      <c r="AD59" s="19">
        <f t="shared" si="13"/>
        <v>31896</v>
      </c>
      <c r="AE59" s="20"/>
      <c r="AF59" s="21"/>
      <c r="AG59" s="21"/>
      <c r="AH59" s="21"/>
      <c r="AI59" s="21"/>
      <c r="AJ59" s="19">
        <f t="shared" si="6"/>
        <v>0</v>
      </c>
      <c r="AK59" s="20"/>
      <c r="AL59" s="21"/>
      <c r="AM59" s="21"/>
      <c r="AN59" s="21"/>
      <c r="AO59" s="21"/>
      <c r="AP59" s="19">
        <f t="shared" si="7"/>
        <v>0</v>
      </c>
      <c r="AQ59" s="20"/>
      <c r="AR59" s="21"/>
      <c r="AS59" s="21"/>
      <c r="AT59" s="21">
        <v>180</v>
      </c>
      <c r="AU59" s="21"/>
      <c r="AV59" s="21"/>
      <c r="AW59" s="21"/>
      <c r="AX59" s="19">
        <f t="shared" si="8"/>
        <v>180</v>
      </c>
      <c r="AY59" s="20"/>
      <c r="AZ59" s="21">
        <v>6030</v>
      </c>
      <c r="BA59" s="21"/>
      <c r="BB59" s="21"/>
      <c r="BC59" s="21"/>
      <c r="BD59" s="19">
        <f t="shared" si="9"/>
        <v>6030</v>
      </c>
      <c r="BE59" s="20"/>
      <c r="BF59" s="22">
        <v>10951</v>
      </c>
      <c r="BG59" s="20"/>
      <c r="BH59" s="21"/>
      <c r="BI59" s="21"/>
      <c r="BJ59" s="21">
        <v>5665</v>
      </c>
      <c r="BK59" s="21"/>
      <c r="BL59" s="21"/>
      <c r="BM59" s="21"/>
      <c r="BN59" s="21"/>
      <c r="BO59" s="21"/>
      <c r="BP59" s="21"/>
      <c r="BQ59" s="21"/>
      <c r="BR59" s="21"/>
      <c r="BS59" s="21"/>
      <c r="BT59" s="19">
        <f t="shared" si="10"/>
        <v>5665</v>
      </c>
      <c r="BU59" s="20" t="s">
        <v>12</v>
      </c>
      <c r="BV59" s="19">
        <f t="shared" si="14"/>
        <v>22826</v>
      </c>
      <c r="BW59" s="20" t="s">
        <v>12</v>
      </c>
      <c r="BX59" s="19">
        <f t="shared" si="15"/>
        <v>9070</v>
      </c>
      <c r="BY59" s="20" t="s">
        <v>12</v>
      </c>
      <c r="BZ59" s="19"/>
      <c r="CA59" s="20"/>
      <c r="CB59" s="19">
        <f t="shared" si="12"/>
        <v>9070</v>
      </c>
      <c r="CC59" s="5"/>
      <c r="CD59" s="70">
        <v>9070</v>
      </c>
      <c r="CE59" s="70"/>
      <c r="CG59" s="26">
        <v>42</v>
      </c>
      <c r="CH59" s="6" t="s">
        <v>272</v>
      </c>
      <c r="CK59" s="13">
        <f>((+AZ204))</f>
        <v>4122769.44</v>
      </c>
      <c r="CL59" s="5" t="s">
        <v>12</v>
      </c>
    </row>
    <row r="60" spans="1:97" x14ac:dyDescent="0.2">
      <c r="A60" s="6">
        <f t="shared" si="2"/>
        <v>1</v>
      </c>
      <c r="B60" s="30" t="s">
        <v>268</v>
      </c>
      <c r="C60" s="19">
        <v>0</v>
      </c>
      <c r="D60" s="20"/>
      <c r="E60" s="21">
        <v>17050</v>
      </c>
      <c r="F60" s="21"/>
      <c r="G60" s="21">
        <v>1000</v>
      </c>
      <c r="H60" s="21"/>
      <c r="I60" s="21"/>
      <c r="J60" s="21"/>
      <c r="K60" s="21"/>
      <c r="L60" s="21"/>
      <c r="M60" s="21"/>
      <c r="N60" s="19">
        <f t="shared" si="3"/>
        <v>18050</v>
      </c>
      <c r="O60" s="20"/>
      <c r="P60" s="21">
        <v>4128</v>
      </c>
      <c r="Q60" s="21"/>
      <c r="R60" s="21">
        <v>19048</v>
      </c>
      <c r="S60" s="21"/>
      <c r="T60" s="21"/>
      <c r="U60" s="60">
        <f t="shared" si="4"/>
        <v>23176</v>
      </c>
      <c r="V60" s="20"/>
      <c r="W60" s="21"/>
      <c r="X60" s="21"/>
      <c r="Y60" s="21"/>
      <c r="Z60" s="21"/>
      <c r="AA60" s="21"/>
      <c r="AB60" s="19">
        <f t="shared" si="5"/>
        <v>0</v>
      </c>
      <c r="AC60" s="20"/>
      <c r="AD60" s="19">
        <f t="shared" si="13"/>
        <v>41226</v>
      </c>
      <c r="AE60" s="20"/>
      <c r="AF60" s="21"/>
      <c r="AG60" s="21"/>
      <c r="AH60" s="21"/>
      <c r="AI60" s="21"/>
      <c r="AJ60" s="19">
        <f t="shared" si="6"/>
        <v>0</v>
      </c>
      <c r="AK60" s="20"/>
      <c r="AL60" s="21"/>
      <c r="AM60" s="21"/>
      <c r="AN60" s="21"/>
      <c r="AO60" s="21"/>
      <c r="AP60" s="19">
        <f t="shared" si="7"/>
        <v>0</v>
      </c>
      <c r="AQ60" s="20"/>
      <c r="AR60" s="21"/>
      <c r="AS60" s="21"/>
      <c r="AT60" s="21">
        <v>3128</v>
      </c>
      <c r="AU60" s="21">
        <v>5594</v>
      </c>
      <c r="AV60" s="21"/>
      <c r="AW60" s="21"/>
      <c r="AX60" s="19">
        <f t="shared" si="8"/>
        <v>8722</v>
      </c>
      <c r="AY60" s="20"/>
      <c r="AZ60" s="21">
        <v>3083</v>
      </c>
      <c r="BA60" s="21"/>
      <c r="BB60" s="21">
        <v>10100</v>
      </c>
      <c r="BC60" s="21"/>
      <c r="BD60" s="19">
        <f t="shared" si="9"/>
        <v>13183</v>
      </c>
      <c r="BE60" s="20"/>
      <c r="BF60" s="22"/>
      <c r="BG60" s="20"/>
      <c r="BH60" s="21"/>
      <c r="BI60" s="21"/>
      <c r="BJ60" s="21">
        <v>7994</v>
      </c>
      <c r="BK60" s="21">
        <v>11327</v>
      </c>
      <c r="BL60" s="21"/>
      <c r="BM60" s="21"/>
      <c r="BN60" s="21"/>
      <c r="BO60" s="21"/>
      <c r="BP60" s="21"/>
      <c r="BQ60" s="21"/>
      <c r="BR60" s="21"/>
      <c r="BS60" s="21"/>
      <c r="BT60" s="19">
        <f t="shared" si="10"/>
        <v>19321</v>
      </c>
      <c r="BU60" s="20" t="s">
        <v>12</v>
      </c>
      <c r="BV60" s="19">
        <f t="shared" si="14"/>
        <v>41226</v>
      </c>
      <c r="BW60" s="20" t="s">
        <v>12</v>
      </c>
      <c r="BX60" s="19">
        <f t="shared" si="15"/>
        <v>0</v>
      </c>
      <c r="BY60" s="20" t="s">
        <v>12</v>
      </c>
      <c r="BZ60" s="19"/>
      <c r="CA60" s="20"/>
      <c r="CB60" s="19">
        <f t="shared" si="12"/>
        <v>0</v>
      </c>
      <c r="CC60" s="5"/>
      <c r="CD60" s="70"/>
      <c r="CE60" s="70"/>
      <c r="CG60" s="26">
        <v>43</v>
      </c>
      <c r="CH60" s="6" t="s">
        <v>274</v>
      </c>
      <c r="CK60" s="13">
        <f>(+BA204)</f>
        <v>888385.27000000014</v>
      </c>
      <c r="CL60" s="5" t="s">
        <v>12</v>
      </c>
    </row>
    <row r="61" spans="1:97" x14ac:dyDescent="0.2">
      <c r="A61" s="6">
        <f t="shared" si="2"/>
        <v>1</v>
      </c>
      <c r="B61" s="30" t="s">
        <v>270</v>
      </c>
      <c r="C61" s="19"/>
      <c r="D61" s="20"/>
      <c r="E61" s="21">
        <v>13533</v>
      </c>
      <c r="F61" s="21"/>
      <c r="G61" s="21">
        <v>912</v>
      </c>
      <c r="H61" s="21">
        <v>161047</v>
      </c>
      <c r="I61" s="21"/>
      <c r="J61" s="21"/>
      <c r="K61" s="21"/>
      <c r="L61" s="21"/>
      <c r="M61" s="21">
        <v>53922</v>
      </c>
      <c r="N61" s="19">
        <f t="shared" si="3"/>
        <v>229414</v>
      </c>
      <c r="O61" s="20"/>
      <c r="P61" s="21">
        <v>220589</v>
      </c>
      <c r="Q61" s="21"/>
      <c r="R61" s="21"/>
      <c r="S61" s="21"/>
      <c r="T61" s="21">
        <v>50023</v>
      </c>
      <c r="U61" s="60">
        <f t="shared" si="4"/>
        <v>270612</v>
      </c>
      <c r="V61" s="20"/>
      <c r="W61" s="21"/>
      <c r="X61" s="21"/>
      <c r="Y61" s="21"/>
      <c r="Z61" s="21"/>
      <c r="AA61" s="21"/>
      <c r="AB61" s="19">
        <f t="shared" si="5"/>
        <v>0</v>
      </c>
      <c r="AC61" s="20"/>
      <c r="AD61" s="19">
        <f t="shared" si="13"/>
        <v>500026</v>
      </c>
      <c r="AE61" s="20"/>
      <c r="AF61" s="21"/>
      <c r="AG61" s="21"/>
      <c r="AH61" s="21"/>
      <c r="AI61" s="21"/>
      <c r="AJ61" s="19">
        <f t="shared" si="6"/>
        <v>0</v>
      </c>
      <c r="AK61" s="20"/>
      <c r="AL61" s="21">
        <v>3748</v>
      </c>
      <c r="AM61" s="21">
        <v>57969</v>
      </c>
      <c r="AN61" s="21"/>
      <c r="AO61" s="21"/>
      <c r="AP61" s="19">
        <f t="shared" si="7"/>
        <v>61717</v>
      </c>
      <c r="AQ61" s="20"/>
      <c r="AR61" s="21">
        <v>37482</v>
      </c>
      <c r="AS61" s="21"/>
      <c r="AT61" s="21"/>
      <c r="AU61" s="21">
        <v>146181</v>
      </c>
      <c r="AV61" s="21"/>
      <c r="AW61" s="21">
        <v>9675</v>
      </c>
      <c r="AX61" s="19">
        <f t="shared" si="8"/>
        <v>193338</v>
      </c>
      <c r="AY61" s="20"/>
      <c r="AZ61" s="21"/>
      <c r="BA61" s="21">
        <v>18707</v>
      </c>
      <c r="BB61" s="21"/>
      <c r="BC61" s="21">
        <v>31085</v>
      </c>
      <c r="BD61" s="19">
        <f t="shared" si="9"/>
        <v>49792</v>
      </c>
      <c r="BE61" s="20"/>
      <c r="BF61" s="22">
        <v>6070</v>
      </c>
      <c r="BG61" s="20"/>
      <c r="BH61" s="21"/>
      <c r="BI61" s="21"/>
      <c r="BJ61" s="21">
        <v>46568</v>
      </c>
      <c r="BK61" s="21"/>
      <c r="BL61" s="21">
        <v>61912</v>
      </c>
      <c r="BM61" s="21"/>
      <c r="BN61" s="21"/>
      <c r="BO61" s="21"/>
      <c r="BP61" s="21"/>
      <c r="BQ61" s="21"/>
      <c r="BR61" s="21"/>
      <c r="BS61" s="21">
        <v>19814</v>
      </c>
      <c r="BT61" s="19">
        <f t="shared" si="10"/>
        <v>128294</v>
      </c>
      <c r="BU61" s="20" t="s">
        <v>12</v>
      </c>
      <c r="BV61" s="19">
        <f t="shared" si="14"/>
        <v>439211</v>
      </c>
      <c r="BW61" s="20" t="s">
        <v>12</v>
      </c>
      <c r="BX61" s="19">
        <f t="shared" si="15"/>
        <v>60815</v>
      </c>
      <c r="BY61" s="20" t="s">
        <v>12</v>
      </c>
      <c r="BZ61" s="19"/>
      <c r="CA61" s="20"/>
      <c r="CB61" s="19">
        <f t="shared" si="12"/>
        <v>60815</v>
      </c>
      <c r="CC61" s="5"/>
      <c r="CD61" s="70">
        <v>60815</v>
      </c>
      <c r="CE61" s="70"/>
      <c r="CG61" s="26">
        <v>44</v>
      </c>
      <c r="CH61" s="6" t="s">
        <v>276</v>
      </c>
      <c r="CK61" s="13">
        <f>(+BB204)</f>
        <v>5537400.1700000009</v>
      </c>
      <c r="CL61" s="5" t="s">
        <v>12</v>
      </c>
    </row>
    <row r="62" spans="1:97" x14ac:dyDescent="0.2">
      <c r="A62" s="6">
        <f t="shared" si="2"/>
        <v>1</v>
      </c>
      <c r="B62" s="30" t="s">
        <v>271</v>
      </c>
      <c r="C62" s="19">
        <v>15184</v>
      </c>
      <c r="D62" s="20"/>
      <c r="E62" s="21"/>
      <c r="F62" s="21"/>
      <c r="G62" s="21"/>
      <c r="H62" s="21">
        <v>45000</v>
      </c>
      <c r="I62" s="21"/>
      <c r="J62" s="21"/>
      <c r="K62" s="21"/>
      <c r="L62" s="21"/>
      <c r="M62" s="21"/>
      <c r="N62" s="19">
        <f t="shared" si="3"/>
        <v>45000</v>
      </c>
      <c r="O62" s="20"/>
      <c r="P62" s="21">
        <v>12994</v>
      </c>
      <c r="Q62" s="21"/>
      <c r="R62" s="21"/>
      <c r="S62" s="21"/>
      <c r="T62" s="21"/>
      <c r="U62" s="60">
        <f t="shared" si="4"/>
        <v>12994</v>
      </c>
      <c r="V62" s="20"/>
      <c r="W62" s="21"/>
      <c r="X62" s="21"/>
      <c r="Y62" s="21"/>
      <c r="Z62" s="21"/>
      <c r="AA62" s="21"/>
      <c r="AB62" s="19">
        <f t="shared" si="5"/>
        <v>0</v>
      </c>
      <c r="AC62" s="20"/>
      <c r="AD62" s="19">
        <f t="shared" si="13"/>
        <v>57994</v>
      </c>
      <c r="AE62" s="20"/>
      <c r="AF62" s="21"/>
      <c r="AG62" s="21"/>
      <c r="AH62" s="21"/>
      <c r="AI62" s="21">
        <v>421</v>
      </c>
      <c r="AJ62" s="19">
        <f t="shared" si="6"/>
        <v>421</v>
      </c>
      <c r="AK62" s="20"/>
      <c r="AL62" s="21">
        <v>3290</v>
      </c>
      <c r="AM62" s="21">
        <v>4084</v>
      </c>
      <c r="AN62" s="21"/>
      <c r="AO62" s="21"/>
      <c r="AP62" s="19">
        <f t="shared" si="7"/>
        <v>7374</v>
      </c>
      <c r="AQ62" s="20"/>
      <c r="AR62" s="21"/>
      <c r="AS62" s="21"/>
      <c r="AT62" s="21">
        <v>3100</v>
      </c>
      <c r="AU62" s="21">
        <v>2900</v>
      </c>
      <c r="AV62" s="21"/>
      <c r="AW62" s="21"/>
      <c r="AX62" s="19">
        <f t="shared" si="8"/>
        <v>6000</v>
      </c>
      <c r="AY62" s="20"/>
      <c r="AZ62" s="21"/>
      <c r="BA62" s="21"/>
      <c r="BB62" s="21">
        <v>12035</v>
      </c>
      <c r="BC62" s="21"/>
      <c r="BD62" s="19">
        <f t="shared" si="9"/>
        <v>12035</v>
      </c>
      <c r="BE62" s="20"/>
      <c r="BF62" s="22">
        <v>4500</v>
      </c>
      <c r="BG62" s="20"/>
      <c r="BH62" s="21"/>
      <c r="BI62" s="21"/>
      <c r="BJ62" s="21">
        <v>20530</v>
      </c>
      <c r="BK62" s="21">
        <v>4000</v>
      </c>
      <c r="BL62" s="21"/>
      <c r="BM62" s="21"/>
      <c r="BN62" s="21"/>
      <c r="BO62" s="21"/>
      <c r="BP62" s="21"/>
      <c r="BQ62" s="21"/>
      <c r="BR62" s="21"/>
      <c r="BS62" s="21"/>
      <c r="BT62" s="19">
        <f t="shared" si="10"/>
        <v>24530</v>
      </c>
      <c r="BU62" s="20" t="s">
        <v>12</v>
      </c>
      <c r="BV62" s="19">
        <f t="shared" si="14"/>
        <v>54860</v>
      </c>
      <c r="BW62" s="20" t="s">
        <v>12</v>
      </c>
      <c r="BX62" s="19">
        <f t="shared" si="15"/>
        <v>3134</v>
      </c>
      <c r="BY62" s="20" t="s">
        <v>12</v>
      </c>
      <c r="BZ62" s="19"/>
      <c r="CA62" s="20"/>
      <c r="CB62" s="19">
        <f t="shared" si="12"/>
        <v>18318</v>
      </c>
      <c r="CC62" s="5"/>
      <c r="CD62" s="70"/>
      <c r="CE62" s="70"/>
      <c r="CG62" s="26">
        <v>45</v>
      </c>
      <c r="CH62" s="6" t="s">
        <v>278</v>
      </c>
      <c r="CK62" s="13">
        <f>(+BC204)</f>
        <v>828367.65000000014</v>
      </c>
      <c r="CL62" s="5" t="s">
        <v>12</v>
      </c>
    </row>
    <row r="63" spans="1:97" x14ac:dyDescent="0.2">
      <c r="A63" s="6">
        <f t="shared" si="2"/>
        <v>1</v>
      </c>
      <c r="B63" s="30" t="s">
        <v>273</v>
      </c>
      <c r="C63" s="19">
        <v>0</v>
      </c>
      <c r="D63" s="20"/>
      <c r="E63" s="21">
        <v>3126</v>
      </c>
      <c r="F63" s="21"/>
      <c r="G63" s="21"/>
      <c r="H63" s="21">
        <v>5547</v>
      </c>
      <c r="I63" s="21"/>
      <c r="J63" s="21"/>
      <c r="K63" s="21"/>
      <c r="L63" s="21"/>
      <c r="M63" s="21"/>
      <c r="N63" s="19">
        <f t="shared" si="3"/>
        <v>8673</v>
      </c>
      <c r="O63" s="20"/>
      <c r="P63" s="21">
        <v>5414</v>
      </c>
      <c r="Q63" s="21">
        <v>5718</v>
      </c>
      <c r="R63" s="21"/>
      <c r="S63" s="21"/>
      <c r="T63" s="21"/>
      <c r="U63" s="60">
        <f t="shared" si="4"/>
        <v>11132</v>
      </c>
      <c r="V63" s="20"/>
      <c r="W63" s="21"/>
      <c r="X63" s="21"/>
      <c r="Y63" s="21"/>
      <c r="Z63" s="21"/>
      <c r="AA63" s="21"/>
      <c r="AB63" s="19">
        <f t="shared" si="5"/>
        <v>0</v>
      </c>
      <c r="AC63" s="20"/>
      <c r="AD63" s="19">
        <f t="shared" si="13"/>
        <v>19805</v>
      </c>
      <c r="AE63" s="20"/>
      <c r="AF63" s="21"/>
      <c r="AG63" s="21"/>
      <c r="AH63" s="21"/>
      <c r="AI63" s="21"/>
      <c r="AJ63" s="19">
        <f t="shared" si="6"/>
        <v>0</v>
      </c>
      <c r="AK63" s="20"/>
      <c r="AL63" s="21"/>
      <c r="AM63" s="21"/>
      <c r="AN63" s="21"/>
      <c r="AO63" s="21"/>
      <c r="AP63" s="19">
        <f t="shared" si="7"/>
        <v>0</v>
      </c>
      <c r="AQ63" s="20"/>
      <c r="AR63" s="21"/>
      <c r="AS63" s="21">
        <v>2197</v>
      </c>
      <c r="AT63" s="21">
        <v>1872</v>
      </c>
      <c r="AU63" s="21"/>
      <c r="AV63" s="21"/>
      <c r="AW63" s="21">
        <v>288</v>
      </c>
      <c r="AX63" s="19">
        <f t="shared" si="8"/>
        <v>4357</v>
      </c>
      <c r="AY63" s="20"/>
      <c r="AZ63" s="21"/>
      <c r="BA63" s="21"/>
      <c r="BB63" s="21">
        <v>3052</v>
      </c>
      <c r="BC63" s="21">
        <v>369</v>
      </c>
      <c r="BD63" s="19">
        <f t="shared" si="9"/>
        <v>3421</v>
      </c>
      <c r="BE63" s="20"/>
      <c r="BF63" s="22">
        <v>250</v>
      </c>
      <c r="BG63" s="20"/>
      <c r="BH63" s="21"/>
      <c r="BI63" s="21"/>
      <c r="BJ63" s="21">
        <v>4251</v>
      </c>
      <c r="BK63" s="21">
        <v>653</v>
      </c>
      <c r="BL63" s="21"/>
      <c r="BM63" s="21"/>
      <c r="BN63" s="21"/>
      <c r="BO63" s="21"/>
      <c r="BP63" s="21"/>
      <c r="BQ63" s="21"/>
      <c r="BR63" s="21"/>
      <c r="BS63" s="21">
        <v>72</v>
      </c>
      <c r="BT63" s="19">
        <f t="shared" si="10"/>
        <v>4976</v>
      </c>
      <c r="BU63" s="20" t="s">
        <v>12</v>
      </c>
      <c r="BV63" s="19">
        <f t="shared" si="14"/>
        <v>13004</v>
      </c>
      <c r="BW63" s="20" t="s">
        <v>12</v>
      </c>
      <c r="BX63" s="19">
        <f t="shared" si="15"/>
        <v>6801</v>
      </c>
      <c r="BY63" s="20" t="s">
        <v>12</v>
      </c>
      <c r="BZ63" s="19"/>
      <c r="CA63" s="20"/>
      <c r="CB63" s="19">
        <f t="shared" si="12"/>
        <v>6801</v>
      </c>
      <c r="CC63" s="5"/>
      <c r="CD63" s="70">
        <v>4000</v>
      </c>
      <c r="CE63" s="70">
        <v>2801</v>
      </c>
      <c r="CG63" s="41"/>
      <c r="CH63" s="36" t="s">
        <v>280</v>
      </c>
      <c r="CK63" s="13"/>
      <c r="CL63" s="5" t="s">
        <v>12</v>
      </c>
    </row>
    <row r="64" spans="1:97" x14ac:dyDescent="0.2">
      <c r="A64" s="6">
        <f t="shared" si="2"/>
        <v>1</v>
      </c>
      <c r="B64" s="30" t="s">
        <v>275</v>
      </c>
      <c r="C64" s="19">
        <v>115914</v>
      </c>
      <c r="D64" s="20"/>
      <c r="E64" s="21"/>
      <c r="F64" s="21"/>
      <c r="G64" s="21">
        <v>159</v>
      </c>
      <c r="H64" s="21"/>
      <c r="I64" s="21"/>
      <c r="J64" s="21"/>
      <c r="K64" s="21"/>
      <c r="L64" s="21"/>
      <c r="M64" s="21">
        <v>1630</v>
      </c>
      <c r="N64" s="19">
        <f t="shared" si="3"/>
        <v>1789</v>
      </c>
      <c r="O64" s="20"/>
      <c r="P64" s="21">
        <v>5820</v>
      </c>
      <c r="Q64" s="21">
        <v>2323</v>
      </c>
      <c r="R64" s="21">
        <v>10445</v>
      </c>
      <c r="S64" s="21"/>
      <c r="T64" s="21"/>
      <c r="U64" s="60">
        <f t="shared" si="4"/>
        <v>18588</v>
      </c>
      <c r="V64" s="20"/>
      <c r="W64" s="21"/>
      <c r="X64" s="21"/>
      <c r="Y64" s="21"/>
      <c r="Z64" s="21"/>
      <c r="AA64" s="21"/>
      <c r="AB64" s="19">
        <f t="shared" si="5"/>
        <v>0</v>
      </c>
      <c r="AC64" s="20"/>
      <c r="AD64" s="19">
        <f t="shared" si="13"/>
        <v>20377</v>
      </c>
      <c r="AE64" s="20"/>
      <c r="AF64" s="21"/>
      <c r="AG64" s="21"/>
      <c r="AH64" s="21"/>
      <c r="AI64" s="21"/>
      <c r="AJ64" s="19">
        <f t="shared" si="6"/>
        <v>0</v>
      </c>
      <c r="AK64" s="20"/>
      <c r="AL64" s="21"/>
      <c r="AM64" s="21"/>
      <c r="AN64" s="21"/>
      <c r="AO64" s="21"/>
      <c r="AP64" s="19">
        <f t="shared" si="7"/>
        <v>0</v>
      </c>
      <c r="AQ64" s="20"/>
      <c r="AR64" s="21"/>
      <c r="AS64" s="21"/>
      <c r="AT64" s="21">
        <v>1180</v>
      </c>
      <c r="AU64" s="21"/>
      <c r="AV64" s="21"/>
      <c r="AW64" s="21"/>
      <c r="AX64" s="19">
        <f t="shared" si="8"/>
        <v>1180</v>
      </c>
      <c r="AY64" s="20"/>
      <c r="AZ64" s="21"/>
      <c r="BA64" s="21"/>
      <c r="BB64" s="21"/>
      <c r="BC64" s="21"/>
      <c r="BD64" s="19">
        <f t="shared" si="9"/>
        <v>0</v>
      </c>
      <c r="BE64" s="20"/>
      <c r="BF64" s="22">
        <v>1362</v>
      </c>
      <c r="BG64" s="20"/>
      <c r="BH64" s="21"/>
      <c r="BI64" s="21"/>
      <c r="BJ64" s="21">
        <v>5060</v>
      </c>
      <c r="BK64" s="21">
        <v>1020</v>
      </c>
      <c r="BL64" s="21">
        <v>497</v>
      </c>
      <c r="BM64" s="21"/>
      <c r="BN64" s="21"/>
      <c r="BO64" s="21"/>
      <c r="BP64" s="21"/>
      <c r="BQ64" s="21">
        <v>1932</v>
      </c>
      <c r="BR64" s="21"/>
      <c r="BS64" s="21">
        <v>1887</v>
      </c>
      <c r="BT64" s="19">
        <f t="shared" si="10"/>
        <v>10396</v>
      </c>
      <c r="BU64" s="20" t="s">
        <v>12</v>
      </c>
      <c r="BV64" s="19">
        <f t="shared" si="14"/>
        <v>12938</v>
      </c>
      <c r="BW64" s="20" t="s">
        <v>12</v>
      </c>
      <c r="BX64" s="19">
        <f t="shared" si="15"/>
        <v>7439</v>
      </c>
      <c r="BY64" s="20" t="s">
        <v>12</v>
      </c>
      <c r="BZ64" s="19"/>
      <c r="CA64" s="20"/>
      <c r="CB64" s="19">
        <f t="shared" si="12"/>
        <v>123353</v>
      </c>
      <c r="CC64" s="5"/>
      <c r="CD64" s="70"/>
      <c r="CE64" s="70"/>
      <c r="CG64" s="26">
        <v>48</v>
      </c>
      <c r="CH64" s="6" t="s">
        <v>282</v>
      </c>
      <c r="CK64" s="13">
        <f>((+BH204))</f>
        <v>2601274</v>
      </c>
      <c r="CL64" s="5" t="s">
        <v>12</v>
      </c>
    </row>
    <row r="65" spans="1:90" x14ac:dyDescent="0.2">
      <c r="A65" s="6">
        <f t="shared" si="2"/>
        <v>1</v>
      </c>
      <c r="B65" s="30" t="s">
        <v>277</v>
      </c>
      <c r="C65" s="19">
        <v>377631</v>
      </c>
      <c r="D65" s="20"/>
      <c r="E65" s="21">
        <v>275727</v>
      </c>
      <c r="F65" s="21"/>
      <c r="G65" s="21"/>
      <c r="H65" s="21"/>
      <c r="I65" s="21"/>
      <c r="J65" s="21"/>
      <c r="K65" s="21"/>
      <c r="L65" s="21"/>
      <c r="M65" s="21">
        <v>50650</v>
      </c>
      <c r="N65" s="19">
        <f t="shared" si="3"/>
        <v>326377</v>
      </c>
      <c r="O65" s="20"/>
      <c r="P65" s="21">
        <v>88046</v>
      </c>
      <c r="Q65" s="21">
        <v>8914</v>
      </c>
      <c r="R65" s="21"/>
      <c r="S65" s="21"/>
      <c r="T65" s="21"/>
      <c r="U65" s="60">
        <f t="shared" si="4"/>
        <v>96960</v>
      </c>
      <c r="V65" s="20"/>
      <c r="W65" s="21"/>
      <c r="X65" s="21"/>
      <c r="Y65" s="21"/>
      <c r="Z65" s="21"/>
      <c r="AA65" s="21"/>
      <c r="AB65" s="19">
        <f t="shared" si="5"/>
        <v>0</v>
      </c>
      <c r="AC65" s="20"/>
      <c r="AD65" s="19">
        <f t="shared" si="13"/>
        <v>423337</v>
      </c>
      <c r="AE65" s="20"/>
      <c r="AF65" s="21"/>
      <c r="AG65" s="21"/>
      <c r="AH65" s="21"/>
      <c r="AI65" s="21"/>
      <c r="AJ65" s="19">
        <f t="shared" si="6"/>
        <v>0</v>
      </c>
      <c r="AK65" s="20"/>
      <c r="AL65" s="21"/>
      <c r="AM65" s="21"/>
      <c r="AN65" s="21"/>
      <c r="AO65" s="21"/>
      <c r="AP65" s="19">
        <f t="shared" si="7"/>
        <v>0</v>
      </c>
      <c r="AQ65" s="20"/>
      <c r="AR65" s="21">
        <v>39548</v>
      </c>
      <c r="AS65" s="21"/>
      <c r="AT65" s="21"/>
      <c r="AU65" s="21"/>
      <c r="AV65" s="21"/>
      <c r="AW65" s="21">
        <v>102127</v>
      </c>
      <c r="AX65" s="19">
        <f t="shared" si="8"/>
        <v>141675</v>
      </c>
      <c r="AY65" s="20"/>
      <c r="AZ65" s="21">
        <v>1871</v>
      </c>
      <c r="BA65" s="21">
        <v>3333</v>
      </c>
      <c r="BB65" s="21">
        <v>12429</v>
      </c>
      <c r="BC65" s="21"/>
      <c r="BD65" s="19">
        <f t="shared" si="9"/>
        <v>17633</v>
      </c>
      <c r="BE65" s="20"/>
      <c r="BF65" s="22">
        <v>129117</v>
      </c>
      <c r="BG65" s="20"/>
      <c r="BH65" s="21"/>
      <c r="BI65" s="21"/>
      <c r="BJ65" s="21">
        <v>35433</v>
      </c>
      <c r="BK65" s="21">
        <v>1913</v>
      </c>
      <c r="BL65" s="21"/>
      <c r="BM65" s="21"/>
      <c r="BN65" s="21"/>
      <c r="BO65" s="21"/>
      <c r="BP65" s="21"/>
      <c r="BQ65" s="21"/>
      <c r="BR65" s="21"/>
      <c r="BS65" s="21"/>
      <c r="BT65" s="19">
        <f t="shared" si="10"/>
        <v>37346</v>
      </c>
      <c r="BU65" s="20" t="s">
        <v>12</v>
      </c>
      <c r="BV65" s="19">
        <f t="shared" si="14"/>
        <v>325771</v>
      </c>
      <c r="BW65" s="20" t="s">
        <v>12</v>
      </c>
      <c r="BX65" s="19">
        <f t="shared" si="15"/>
        <v>97566</v>
      </c>
      <c r="BY65" s="20" t="s">
        <v>12</v>
      </c>
      <c r="BZ65" s="19"/>
      <c r="CA65" s="20"/>
      <c r="CB65" s="19">
        <f t="shared" si="12"/>
        <v>475197</v>
      </c>
      <c r="CC65" s="5"/>
      <c r="CD65" s="70">
        <v>233000</v>
      </c>
      <c r="CE65" s="70">
        <v>242197</v>
      </c>
      <c r="CG65" s="26">
        <v>49</v>
      </c>
      <c r="CH65" s="6" t="s">
        <v>284</v>
      </c>
      <c r="CK65" s="13">
        <f>((+BI204))</f>
        <v>16951</v>
      </c>
      <c r="CL65" s="5" t="s">
        <v>12</v>
      </c>
    </row>
    <row r="66" spans="1:90" x14ac:dyDescent="0.2">
      <c r="A66" s="6">
        <f t="shared" si="2"/>
        <v>1</v>
      </c>
      <c r="B66" s="30" t="s">
        <v>279</v>
      </c>
      <c r="C66" s="19"/>
      <c r="D66" s="20"/>
      <c r="E66" s="21">
        <v>11112</v>
      </c>
      <c r="F66" s="21"/>
      <c r="G66" s="21"/>
      <c r="H66" s="21"/>
      <c r="I66" s="21"/>
      <c r="J66" s="21"/>
      <c r="K66" s="21"/>
      <c r="L66" s="21"/>
      <c r="M66" s="21">
        <v>944</v>
      </c>
      <c r="N66" s="19">
        <f t="shared" si="3"/>
        <v>12056</v>
      </c>
      <c r="O66" s="20"/>
      <c r="P66" s="21">
        <v>16415</v>
      </c>
      <c r="Q66" s="21">
        <v>10397</v>
      </c>
      <c r="R66" s="21"/>
      <c r="S66" s="21"/>
      <c r="T66" s="21"/>
      <c r="U66" s="60">
        <f t="shared" si="4"/>
        <v>26812</v>
      </c>
      <c r="V66" s="20"/>
      <c r="W66" s="21"/>
      <c r="X66" s="21"/>
      <c r="Y66" s="21"/>
      <c r="Z66" s="21"/>
      <c r="AA66" s="21"/>
      <c r="AB66" s="19">
        <f t="shared" si="5"/>
        <v>0</v>
      </c>
      <c r="AC66" s="20"/>
      <c r="AD66" s="19">
        <f t="shared" si="13"/>
        <v>38868</v>
      </c>
      <c r="AE66" s="20"/>
      <c r="AF66" s="21"/>
      <c r="AG66" s="21"/>
      <c r="AH66" s="21"/>
      <c r="AI66" s="21"/>
      <c r="AJ66" s="19">
        <f t="shared" si="6"/>
        <v>0</v>
      </c>
      <c r="AK66" s="20"/>
      <c r="AL66" s="21"/>
      <c r="AM66" s="21"/>
      <c r="AN66" s="21"/>
      <c r="AO66" s="21"/>
      <c r="AP66" s="19">
        <f t="shared" si="7"/>
        <v>0</v>
      </c>
      <c r="AQ66" s="20"/>
      <c r="AR66" s="21">
        <v>9284</v>
      </c>
      <c r="AS66" s="21">
        <v>3900</v>
      </c>
      <c r="AT66" s="21">
        <v>4151</v>
      </c>
      <c r="AU66" s="21">
        <v>2308</v>
      </c>
      <c r="AV66" s="21"/>
      <c r="AW66" s="21">
        <v>1322</v>
      </c>
      <c r="AX66" s="19">
        <f t="shared" si="8"/>
        <v>20965</v>
      </c>
      <c r="AY66" s="20"/>
      <c r="AZ66" s="21"/>
      <c r="BA66" s="21"/>
      <c r="BB66" s="21">
        <v>4243</v>
      </c>
      <c r="BC66" s="21"/>
      <c r="BD66" s="19">
        <f t="shared" si="9"/>
        <v>4243</v>
      </c>
      <c r="BE66" s="20"/>
      <c r="BF66" s="22">
        <v>3275</v>
      </c>
      <c r="BG66" s="20"/>
      <c r="BH66" s="21"/>
      <c r="BI66" s="21"/>
      <c r="BJ66" s="21">
        <v>9258</v>
      </c>
      <c r="BK66" s="21">
        <v>1127</v>
      </c>
      <c r="BL66" s="21"/>
      <c r="BM66" s="21"/>
      <c r="BN66" s="21"/>
      <c r="BO66" s="21"/>
      <c r="BP66" s="21"/>
      <c r="BQ66" s="21"/>
      <c r="BR66" s="21"/>
      <c r="BS66" s="21"/>
      <c r="BT66" s="19">
        <f t="shared" si="10"/>
        <v>10385</v>
      </c>
      <c r="BU66" s="20" t="s">
        <v>12</v>
      </c>
      <c r="BV66" s="19">
        <f t="shared" si="14"/>
        <v>38868</v>
      </c>
      <c r="BW66" s="20" t="s">
        <v>12</v>
      </c>
      <c r="BX66" s="19">
        <f t="shared" si="15"/>
        <v>0</v>
      </c>
      <c r="BY66" s="20" t="s">
        <v>12</v>
      </c>
      <c r="BZ66" s="19"/>
      <c r="CA66" s="20"/>
      <c r="CB66" s="19">
        <f t="shared" si="12"/>
        <v>0</v>
      </c>
      <c r="CC66" s="5"/>
      <c r="CD66" s="70"/>
      <c r="CE66" s="70"/>
      <c r="CG66" s="26">
        <v>50</v>
      </c>
      <c r="CH66" s="6" t="s">
        <v>286</v>
      </c>
      <c r="CK66" s="13">
        <f>((+BJ204))</f>
        <v>7082334.9499999993</v>
      </c>
      <c r="CL66" s="5" t="s">
        <v>12</v>
      </c>
    </row>
    <row r="67" spans="1:90" x14ac:dyDescent="0.2">
      <c r="A67" s="6">
        <f t="shared" si="2"/>
        <v>1</v>
      </c>
      <c r="B67" s="30" t="s">
        <v>281</v>
      </c>
      <c r="C67" s="19"/>
      <c r="D67" s="20"/>
      <c r="E67" s="21">
        <v>15000</v>
      </c>
      <c r="F67" s="21"/>
      <c r="G67" s="21"/>
      <c r="H67" s="21">
        <v>20000</v>
      </c>
      <c r="I67" s="21"/>
      <c r="J67" s="21"/>
      <c r="K67" s="21"/>
      <c r="L67" s="21"/>
      <c r="M67" s="21">
        <v>7437.68</v>
      </c>
      <c r="N67" s="19">
        <f t="shared" si="3"/>
        <v>42437.68</v>
      </c>
      <c r="O67" s="20"/>
      <c r="P67" s="21">
        <v>24668</v>
      </c>
      <c r="Q67" s="21"/>
      <c r="R67" s="21"/>
      <c r="S67" s="21">
        <v>97468.9</v>
      </c>
      <c r="T67" s="21"/>
      <c r="U67" s="60">
        <f t="shared" si="4"/>
        <v>122136.9</v>
      </c>
      <c r="V67" s="20"/>
      <c r="W67" s="21"/>
      <c r="X67" s="21"/>
      <c r="Y67" s="21"/>
      <c r="Z67" s="21"/>
      <c r="AA67" s="21"/>
      <c r="AB67" s="19">
        <f t="shared" si="5"/>
        <v>0</v>
      </c>
      <c r="AC67" s="20"/>
      <c r="AD67" s="19">
        <f t="shared" si="13"/>
        <v>164574.57999999999</v>
      </c>
      <c r="AE67" s="20"/>
      <c r="AF67" s="21"/>
      <c r="AG67" s="21"/>
      <c r="AH67" s="21"/>
      <c r="AI67" s="21"/>
      <c r="AJ67" s="19">
        <f t="shared" si="6"/>
        <v>0</v>
      </c>
      <c r="AK67" s="20"/>
      <c r="AL67" s="21">
        <v>97468.9</v>
      </c>
      <c r="AM67" s="21"/>
      <c r="AN67" s="21"/>
      <c r="AO67" s="21"/>
      <c r="AP67" s="19">
        <f t="shared" si="7"/>
        <v>97468.9</v>
      </c>
      <c r="AQ67" s="20"/>
      <c r="AR67" s="21">
        <v>19849.18</v>
      </c>
      <c r="AS67" s="21">
        <v>13105.9</v>
      </c>
      <c r="AT67" s="21">
        <v>11078.22</v>
      </c>
      <c r="AU67" s="21">
        <v>11552.48</v>
      </c>
      <c r="AV67" s="21"/>
      <c r="AW67" s="21"/>
      <c r="AX67" s="19">
        <f t="shared" si="8"/>
        <v>55585.78</v>
      </c>
      <c r="AY67" s="20"/>
      <c r="AZ67" s="21"/>
      <c r="BA67" s="21">
        <v>1711.38</v>
      </c>
      <c r="BB67" s="21">
        <v>3579.15</v>
      </c>
      <c r="BC67" s="21"/>
      <c r="BD67" s="19">
        <f t="shared" si="9"/>
        <v>5290.5300000000007</v>
      </c>
      <c r="BE67" s="20"/>
      <c r="BF67" s="22"/>
      <c r="BG67" s="20"/>
      <c r="BH67" s="21"/>
      <c r="BI67" s="21"/>
      <c r="BJ67" s="21">
        <v>4918.07</v>
      </c>
      <c r="BK67" s="21"/>
      <c r="BL67" s="21">
        <v>1311.06</v>
      </c>
      <c r="BM67" s="21"/>
      <c r="BN67" s="21"/>
      <c r="BO67" s="21"/>
      <c r="BP67" s="21"/>
      <c r="BQ67" s="21"/>
      <c r="BR67" s="21"/>
      <c r="BS67" s="21"/>
      <c r="BT67" s="19">
        <f t="shared" si="10"/>
        <v>6229.1299999999992</v>
      </c>
      <c r="BU67" s="20" t="s">
        <v>12</v>
      </c>
      <c r="BV67" s="19">
        <f t="shared" si="14"/>
        <v>164574.34</v>
      </c>
      <c r="BW67" s="20" t="s">
        <v>12</v>
      </c>
      <c r="BX67" s="19">
        <f t="shared" si="15"/>
        <v>0.23999999999068677</v>
      </c>
      <c r="BY67" s="20" t="s">
        <v>12</v>
      </c>
      <c r="BZ67" s="19"/>
      <c r="CA67" s="20"/>
      <c r="CB67" s="19">
        <f t="shared" si="12"/>
        <v>0.23999999999068677</v>
      </c>
      <c r="CC67" s="5"/>
      <c r="CD67" s="70"/>
      <c r="CE67" s="70"/>
      <c r="CG67" s="26">
        <v>51</v>
      </c>
      <c r="CH67" s="6" t="s">
        <v>288</v>
      </c>
      <c r="CK67" s="13">
        <f>((+BK204))</f>
        <v>666876.78</v>
      </c>
      <c r="CL67" s="5" t="s">
        <v>12</v>
      </c>
    </row>
    <row r="68" spans="1:90" x14ac:dyDescent="0.2">
      <c r="A68" s="6">
        <f t="shared" si="2"/>
        <v>1</v>
      </c>
      <c r="B68" s="30" t="s">
        <v>283</v>
      </c>
      <c r="C68" s="19">
        <v>331159</v>
      </c>
      <c r="D68" s="20"/>
      <c r="E68" s="21">
        <v>447624</v>
      </c>
      <c r="F68" s="21">
        <v>293</v>
      </c>
      <c r="G68" s="21">
        <v>816</v>
      </c>
      <c r="H68" s="21"/>
      <c r="I68" s="21"/>
      <c r="J68" s="21"/>
      <c r="K68" s="21"/>
      <c r="L68" s="21"/>
      <c r="M68" s="21">
        <v>195563</v>
      </c>
      <c r="N68" s="19">
        <f t="shared" si="3"/>
        <v>644296</v>
      </c>
      <c r="O68" s="20"/>
      <c r="P68" s="21">
        <v>160865</v>
      </c>
      <c r="Q68" s="21"/>
      <c r="R68" s="21"/>
      <c r="S68" s="21"/>
      <c r="T68" s="21"/>
      <c r="U68" s="60">
        <f t="shared" si="4"/>
        <v>160865</v>
      </c>
      <c r="V68" s="20"/>
      <c r="W68" s="21"/>
      <c r="X68" s="21"/>
      <c r="Y68" s="21"/>
      <c r="Z68" s="21"/>
      <c r="AA68" s="21"/>
      <c r="AB68" s="19">
        <f t="shared" si="5"/>
        <v>0</v>
      </c>
      <c r="AC68" s="20"/>
      <c r="AD68" s="19">
        <f t="shared" si="13"/>
        <v>805161</v>
      </c>
      <c r="AE68" s="20"/>
      <c r="AF68" s="21"/>
      <c r="AG68" s="21"/>
      <c r="AH68" s="21"/>
      <c r="AI68" s="21"/>
      <c r="AJ68" s="19">
        <f t="shared" si="6"/>
        <v>0</v>
      </c>
      <c r="AK68" s="20"/>
      <c r="AL68" s="21"/>
      <c r="AM68" s="21">
        <v>11016</v>
      </c>
      <c r="AN68" s="21"/>
      <c r="AO68" s="21">
        <v>1570</v>
      </c>
      <c r="AP68" s="19">
        <f t="shared" si="7"/>
        <v>12586</v>
      </c>
      <c r="AQ68" s="20"/>
      <c r="AR68" s="21">
        <v>44696</v>
      </c>
      <c r="AS68" s="21">
        <v>16328</v>
      </c>
      <c r="AT68" s="21">
        <v>596</v>
      </c>
      <c r="AU68" s="21">
        <v>1838</v>
      </c>
      <c r="AV68" s="21"/>
      <c r="AW68" s="21">
        <v>145838</v>
      </c>
      <c r="AX68" s="19">
        <f t="shared" si="8"/>
        <v>209296</v>
      </c>
      <c r="AY68" s="20"/>
      <c r="AZ68" s="21"/>
      <c r="BA68" s="21">
        <v>3042</v>
      </c>
      <c r="BB68" s="21">
        <v>94795</v>
      </c>
      <c r="BC68" s="21">
        <v>1350</v>
      </c>
      <c r="BD68" s="19">
        <f t="shared" si="9"/>
        <v>99187</v>
      </c>
      <c r="BE68" s="20"/>
      <c r="BF68" s="22">
        <v>93415</v>
      </c>
      <c r="BG68" s="20"/>
      <c r="BH68" s="21"/>
      <c r="BI68" s="21"/>
      <c r="BJ68" s="21">
        <v>44329</v>
      </c>
      <c r="BK68" s="21">
        <v>3200</v>
      </c>
      <c r="BL68" s="21">
        <v>84610</v>
      </c>
      <c r="BM68" s="21"/>
      <c r="BN68" s="21"/>
      <c r="BO68" s="21"/>
      <c r="BP68" s="21"/>
      <c r="BQ68" s="21">
        <v>23700</v>
      </c>
      <c r="BR68" s="21"/>
      <c r="BS68" s="21"/>
      <c r="BT68" s="19">
        <f t="shared" si="10"/>
        <v>155839</v>
      </c>
      <c r="BU68" s="20" t="s">
        <v>12</v>
      </c>
      <c r="BV68" s="19">
        <f t="shared" si="14"/>
        <v>570323</v>
      </c>
      <c r="BW68" s="20" t="s">
        <v>12</v>
      </c>
      <c r="BX68" s="19">
        <f t="shared" si="15"/>
        <v>234838</v>
      </c>
      <c r="BY68" s="20" t="s">
        <v>12</v>
      </c>
      <c r="BZ68" s="19">
        <v>-36221</v>
      </c>
      <c r="CA68" s="20"/>
      <c r="CB68" s="19">
        <f t="shared" si="12"/>
        <v>529776</v>
      </c>
      <c r="CC68" s="5"/>
      <c r="CD68" s="70">
        <v>464798</v>
      </c>
      <c r="CE68" s="70">
        <v>64978</v>
      </c>
      <c r="CG68" s="26">
        <v>52</v>
      </c>
      <c r="CH68" s="6" t="s">
        <v>290</v>
      </c>
      <c r="CK68" s="13">
        <f>((+BL204))</f>
        <v>3712793.6</v>
      </c>
      <c r="CL68" s="5" t="s">
        <v>12</v>
      </c>
    </row>
    <row r="69" spans="1:90" x14ac:dyDescent="0.2">
      <c r="A69" s="6">
        <f t="shared" si="2"/>
        <v>1</v>
      </c>
      <c r="B69" s="30" t="s">
        <v>285</v>
      </c>
      <c r="C69" s="19">
        <v>30008</v>
      </c>
      <c r="D69" s="20"/>
      <c r="E69" s="21">
        <v>116100.88</v>
      </c>
      <c r="F69" s="21"/>
      <c r="G69" s="21"/>
      <c r="H69" s="21"/>
      <c r="I69" s="21"/>
      <c r="J69" s="21"/>
      <c r="K69" s="21"/>
      <c r="L69" s="21"/>
      <c r="M69" s="21">
        <v>25000</v>
      </c>
      <c r="N69" s="19">
        <f t="shared" si="3"/>
        <v>141100.88</v>
      </c>
      <c r="O69" s="20"/>
      <c r="P69" s="21">
        <v>33321.03</v>
      </c>
      <c r="Q69" s="21"/>
      <c r="R69" s="21">
        <v>10495.42</v>
      </c>
      <c r="S69" s="21"/>
      <c r="T69" s="21"/>
      <c r="U69" s="60">
        <f t="shared" si="4"/>
        <v>43816.45</v>
      </c>
      <c r="V69" s="20"/>
      <c r="W69" s="21"/>
      <c r="X69" s="21"/>
      <c r="Y69" s="21"/>
      <c r="Z69" s="21"/>
      <c r="AA69" s="21"/>
      <c r="AB69" s="19">
        <f t="shared" si="5"/>
        <v>0</v>
      </c>
      <c r="AC69" s="20"/>
      <c r="AD69" s="19">
        <f t="shared" si="13"/>
        <v>184917.33000000002</v>
      </c>
      <c r="AE69" s="20">
        <v>0</v>
      </c>
      <c r="AF69" s="21"/>
      <c r="AG69" s="21"/>
      <c r="AH69" s="21"/>
      <c r="AI69" s="21"/>
      <c r="AJ69" s="19">
        <f t="shared" si="6"/>
        <v>0</v>
      </c>
      <c r="AK69" s="20">
        <v>0</v>
      </c>
      <c r="AL69" s="21"/>
      <c r="AM69" s="21"/>
      <c r="AN69" s="21"/>
      <c r="AO69" s="21"/>
      <c r="AP69" s="19">
        <f t="shared" si="7"/>
        <v>0</v>
      </c>
      <c r="AQ69" s="20"/>
      <c r="AR69" s="21">
        <v>20138</v>
      </c>
      <c r="AS69" s="21">
        <v>22706.25</v>
      </c>
      <c r="AT69" s="21">
        <v>5000</v>
      </c>
      <c r="AU69" s="21">
        <v>2300</v>
      </c>
      <c r="AV69" s="21"/>
      <c r="AW69" s="21">
        <v>72351.25</v>
      </c>
      <c r="AX69" s="19">
        <f t="shared" si="8"/>
        <v>122495.5</v>
      </c>
      <c r="AY69" s="20"/>
      <c r="AZ69" s="21">
        <v>14200</v>
      </c>
      <c r="BA69" s="21"/>
      <c r="BB69" s="21">
        <v>987</v>
      </c>
      <c r="BC69" s="21"/>
      <c r="BD69" s="19">
        <f t="shared" si="9"/>
        <v>15187</v>
      </c>
      <c r="BE69" s="20"/>
      <c r="BF69" s="22"/>
      <c r="BG69" s="20"/>
      <c r="BH69" s="21"/>
      <c r="BI69" s="21"/>
      <c r="BJ69" s="21">
        <v>22917</v>
      </c>
      <c r="BK69" s="21">
        <v>4102</v>
      </c>
      <c r="BL69" s="21"/>
      <c r="BM69" s="21"/>
      <c r="BN69" s="21"/>
      <c r="BO69" s="21"/>
      <c r="BP69" s="21"/>
      <c r="BQ69" s="21"/>
      <c r="BR69" s="21"/>
      <c r="BS69" s="21">
        <v>7846</v>
      </c>
      <c r="BT69" s="19">
        <f t="shared" si="10"/>
        <v>34865</v>
      </c>
      <c r="BU69" s="20" t="s">
        <v>12</v>
      </c>
      <c r="BV69" s="19">
        <f t="shared" si="14"/>
        <v>172547.5</v>
      </c>
      <c r="BW69" s="20" t="s">
        <v>12</v>
      </c>
      <c r="BX69" s="19">
        <f t="shared" si="15"/>
        <v>12369.830000000016</v>
      </c>
      <c r="BY69" s="20" t="s">
        <v>12</v>
      </c>
      <c r="BZ69" s="19"/>
      <c r="CA69" s="20"/>
      <c r="CB69" s="19">
        <f t="shared" si="12"/>
        <v>42377.830000000016</v>
      </c>
      <c r="CC69" s="5"/>
      <c r="CD69" s="70">
        <v>40000</v>
      </c>
      <c r="CE69" s="70">
        <v>2378</v>
      </c>
      <c r="CG69" s="26">
        <v>53</v>
      </c>
      <c r="CH69" s="6" t="s">
        <v>292</v>
      </c>
      <c r="CK69" s="13">
        <f>((+BM204))</f>
        <v>136708.08000000002</v>
      </c>
      <c r="CL69" s="5" t="s">
        <v>12</v>
      </c>
    </row>
    <row r="70" spans="1:90" x14ac:dyDescent="0.2">
      <c r="A70" s="6">
        <f t="shared" si="2"/>
        <v>1</v>
      </c>
      <c r="B70" s="30" t="s">
        <v>287</v>
      </c>
      <c r="C70" s="19">
        <v>63928</v>
      </c>
      <c r="D70" s="20"/>
      <c r="E70" s="21"/>
      <c r="F70" s="21"/>
      <c r="G70" s="21"/>
      <c r="H70" s="21"/>
      <c r="I70" s="21"/>
      <c r="J70" s="21"/>
      <c r="K70" s="21"/>
      <c r="L70" s="21"/>
      <c r="M70" s="21">
        <v>5853</v>
      </c>
      <c r="N70" s="19">
        <f t="shared" si="3"/>
        <v>5853</v>
      </c>
      <c r="O70" s="20"/>
      <c r="P70" s="21">
        <v>15870</v>
      </c>
      <c r="Q70" s="21">
        <v>7697</v>
      </c>
      <c r="R70" s="21">
        <v>14599</v>
      </c>
      <c r="S70" s="21">
        <v>100000</v>
      </c>
      <c r="T70" s="21"/>
      <c r="U70" s="60">
        <f t="shared" si="4"/>
        <v>138166</v>
      </c>
      <c r="V70" s="20"/>
      <c r="W70" s="21"/>
      <c r="X70" s="21"/>
      <c r="Y70" s="21"/>
      <c r="Z70" s="21"/>
      <c r="AA70" s="21"/>
      <c r="AB70" s="19">
        <f t="shared" si="5"/>
        <v>0</v>
      </c>
      <c r="AC70" s="20"/>
      <c r="AD70" s="19">
        <f t="shared" si="13"/>
        <v>144019</v>
      </c>
      <c r="AE70" s="20"/>
      <c r="AF70" s="21"/>
      <c r="AG70" s="21"/>
      <c r="AH70" s="21"/>
      <c r="AI70" s="21">
        <v>4048</v>
      </c>
      <c r="AJ70" s="19">
        <f t="shared" si="6"/>
        <v>4048</v>
      </c>
      <c r="AK70" s="20"/>
      <c r="AL70" s="21">
        <v>73892</v>
      </c>
      <c r="AM70" s="21"/>
      <c r="AN70" s="21"/>
      <c r="AO70" s="21"/>
      <c r="AP70" s="19">
        <f t="shared" si="7"/>
        <v>73892</v>
      </c>
      <c r="AQ70" s="20"/>
      <c r="AR70" s="21"/>
      <c r="AS70" s="21">
        <v>966</v>
      </c>
      <c r="AT70" s="21">
        <v>268</v>
      </c>
      <c r="AU70" s="21"/>
      <c r="AV70" s="21"/>
      <c r="AW70" s="21">
        <v>11118</v>
      </c>
      <c r="AX70" s="19">
        <f t="shared" si="8"/>
        <v>12352</v>
      </c>
      <c r="AY70" s="20"/>
      <c r="AZ70" s="21"/>
      <c r="BA70" s="21"/>
      <c r="BB70" s="21">
        <v>2638</v>
      </c>
      <c r="BC70" s="21">
        <v>743</v>
      </c>
      <c r="BD70" s="19">
        <f t="shared" si="9"/>
        <v>3381</v>
      </c>
      <c r="BE70" s="20"/>
      <c r="BF70" s="22">
        <v>3961</v>
      </c>
      <c r="BG70" s="20"/>
      <c r="BH70" s="21"/>
      <c r="BI70" s="21"/>
      <c r="BJ70" s="21">
        <v>4811</v>
      </c>
      <c r="BK70" s="21">
        <v>435</v>
      </c>
      <c r="BL70" s="21"/>
      <c r="BM70" s="21"/>
      <c r="BN70" s="21"/>
      <c r="BO70" s="21"/>
      <c r="BP70" s="21"/>
      <c r="BQ70" s="21"/>
      <c r="BR70" s="21"/>
      <c r="BS70" s="21"/>
      <c r="BT70" s="19">
        <f t="shared" si="10"/>
        <v>5246</v>
      </c>
      <c r="BU70" s="20" t="s">
        <v>12</v>
      </c>
      <c r="BV70" s="19">
        <f t="shared" si="14"/>
        <v>102880</v>
      </c>
      <c r="BW70" s="20" t="s">
        <v>12</v>
      </c>
      <c r="BX70" s="19">
        <f t="shared" si="15"/>
        <v>41139</v>
      </c>
      <c r="BY70" s="20" t="s">
        <v>12</v>
      </c>
      <c r="BZ70" s="19"/>
      <c r="CA70" s="20"/>
      <c r="CB70" s="19">
        <f t="shared" si="12"/>
        <v>105067</v>
      </c>
      <c r="CC70" s="5"/>
      <c r="CD70" s="70">
        <v>84053.6</v>
      </c>
      <c r="CE70" s="70">
        <v>21013.4</v>
      </c>
      <c r="CG70" s="26">
        <v>54</v>
      </c>
      <c r="CH70" s="6" t="s">
        <v>294</v>
      </c>
      <c r="CK70" s="13">
        <f>((+BN204))</f>
        <v>20903</v>
      </c>
      <c r="CL70" s="5" t="s">
        <v>12</v>
      </c>
    </row>
    <row r="71" spans="1:90" x14ac:dyDescent="0.2">
      <c r="A71" s="6">
        <f t="shared" si="2"/>
        <v>1</v>
      </c>
      <c r="B71" s="30" t="s">
        <v>289</v>
      </c>
      <c r="C71" s="19">
        <v>407242</v>
      </c>
      <c r="D71" s="20"/>
      <c r="E71" s="21">
        <v>183678</v>
      </c>
      <c r="F71" s="21"/>
      <c r="G71" s="21">
        <v>784</v>
      </c>
      <c r="H71" s="21"/>
      <c r="I71" s="21"/>
      <c r="J71" s="21"/>
      <c r="K71" s="21"/>
      <c r="L71" s="21"/>
      <c r="M71" s="21"/>
      <c r="N71" s="19">
        <f t="shared" si="3"/>
        <v>184462</v>
      </c>
      <c r="O71" s="20"/>
      <c r="P71" s="21">
        <v>42399</v>
      </c>
      <c r="Q71" s="21"/>
      <c r="R71" s="21"/>
      <c r="S71" s="21"/>
      <c r="T71" s="21">
        <v>29828</v>
      </c>
      <c r="U71" s="60">
        <f t="shared" si="4"/>
        <v>72227</v>
      </c>
      <c r="V71" s="20"/>
      <c r="W71" s="21"/>
      <c r="X71" s="21"/>
      <c r="Y71" s="21"/>
      <c r="Z71" s="21"/>
      <c r="AA71" s="21"/>
      <c r="AB71" s="19">
        <f t="shared" si="5"/>
        <v>0</v>
      </c>
      <c r="AC71" s="20"/>
      <c r="AD71" s="19">
        <f t="shared" si="13"/>
        <v>256689</v>
      </c>
      <c r="AE71" s="20"/>
      <c r="AF71" s="21"/>
      <c r="AG71" s="21"/>
      <c r="AH71" s="21"/>
      <c r="AI71" s="21"/>
      <c r="AJ71" s="19">
        <f t="shared" si="6"/>
        <v>0</v>
      </c>
      <c r="AK71" s="20"/>
      <c r="AL71" s="21"/>
      <c r="AM71" s="21"/>
      <c r="AN71" s="21"/>
      <c r="AO71" s="21"/>
      <c r="AP71" s="19">
        <f t="shared" si="7"/>
        <v>0</v>
      </c>
      <c r="AQ71" s="20"/>
      <c r="AR71" s="21"/>
      <c r="AS71" s="21"/>
      <c r="AT71" s="21"/>
      <c r="AU71" s="21"/>
      <c r="AV71" s="21"/>
      <c r="AW71" s="21"/>
      <c r="AX71" s="19">
        <f t="shared" si="8"/>
        <v>0</v>
      </c>
      <c r="AY71" s="20"/>
      <c r="BA71" s="84"/>
      <c r="BB71" s="6">
        <v>4802</v>
      </c>
      <c r="BD71" s="19">
        <f t="shared" si="9"/>
        <v>4802</v>
      </c>
      <c r="BE71" s="20"/>
      <c r="BF71" s="6">
        <v>80974</v>
      </c>
      <c r="BG71" s="20"/>
      <c r="BH71" s="21"/>
      <c r="BI71" s="21"/>
      <c r="BJ71" s="6">
        <v>25730</v>
      </c>
      <c r="BK71" s="6">
        <v>1786</v>
      </c>
      <c r="BO71" s="21"/>
      <c r="BP71" s="21"/>
      <c r="BQ71" s="21"/>
      <c r="BR71" s="21"/>
      <c r="BS71" s="21">
        <v>140098</v>
      </c>
      <c r="BT71" s="19">
        <f t="shared" si="10"/>
        <v>167614</v>
      </c>
      <c r="BU71" s="20" t="s">
        <v>12</v>
      </c>
      <c r="BV71" s="19">
        <f>(+BT71+BF71+BD71+AX71+AP71+AJ71)</f>
        <v>253390</v>
      </c>
      <c r="BW71" s="20" t="s">
        <v>12</v>
      </c>
      <c r="BX71" s="19">
        <f t="shared" si="15"/>
        <v>3299</v>
      </c>
      <c r="BY71" s="20" t="s">
        <v>12</v>
      </c>
      <c r="BZ71" s="19"/>
      <c r="CA71" s="20"/>
      <c r="CB71" s="19">
        <f t="shared" si="12"/>
        <v>410541</v>
      </c>
      <c r="CC71" s="5"/>
      <c r="CD71" s="70">
        <v>241900</v>
      </c>
      <c r="CE71" s="70">
        <v>159178</v>
      </c>
      <c r="CG71" s="26">
        <v>55</v>
      </c>
      <c r="CH71" s="6" t="s">
        <v>535</v>
      </c>
      <c r="CK71" s="13">
        <f>((+BO204))</f>
        <v>322529</v>
      </c>
      <c r="CL71" s="5" t="s">
        <v>12</v>
      </c>
    </row>
    <row r="72" spans="1:90" x14ac:dyDescent="0.2">
      <c r="A72" s="6">
        <f t="shared" si="2"/>
        <v>1</v>
      </c>
      <c r="B72" s="30" t="s">
        <v>291</v>
      </c>
      <c r="C72" s="19">
        <v>197510</v>
      </c>
      <c r="D72" s="20"/>
      <c r="E72" s="21">
        <v>267278</v>
      </c>
      <c r="F72" s="21"/>
      <c r="G72" s="21">
        <v>365</v>
      </c>
      <c r="H72" s="21"/>
      <c r="I72" s="21"/>
      <c r="J72" s="21"/>
      <c r="K72" s="21"/>
      <c r="L72" s="21"/>
      <c r="M72" s="21">
        <v>44591</v>
      </c>
      <c r="N72" s="19">
        <f t="shared" si="3"/>
        <v>312234</v>
      </c>
      <c r="O72" s="20"/>
      <c r="P72" s="21">
        <v>117586</v>
      </c>
      <c r="Q72" s="21"/>
      <c r="R72" s="21">
        <v>67305</v>
      </c>
      <c r="S72" s="21"/>
      <c r="T72" s="21">
        <v>2350</v>
      </c>
      <c r="U72" s="60">
        <f t="shared" si="4"/>
        <v>187241</v>
      </c>
      <c r="V72" s="20"/>
      <c r="W72" s="21"/>
      <c r="X72" s="21"/>
      <c r="Y72" s="21"/>
      <c r="Z72" s="21"/>
      <c r="AA72" s="21"/>
      <c r="AB72" s="19">
        <f t="shared" si="5"/>
        <v>0</v>
      </c>
      <c r="AC72" s="20"/>
      <c r="AD72" s="19">
        <f t="shared" si="13"/>
        <v>499475</v>
      </c>
      <c r="AE72" s="20"/>
      <c r="AF72" s="21"/>
      <c r="AG72" s="21"/>
      <c r="AH72" s="21"/>
      <c r="AI72" s="21"/>
      <c r="AJ72" s="19">
        <f t="shared" si="6"/>
        <v>0</v>
      </c>
      <c r="AK72" s="20"/>
      <c r="AL72" s="21"/>
      <c r="AM72" s="21"/>
      <c r="AN72" s="21"/>
      <c r="AO72" s="21">
        <v>18121</v>
      </c>
      <c r="AP72" s="19">
        <f t="shared" si="7"/>
        <v>18121</v>
      </c>
      <c r="AQ72" s="20"/>
      <c r="AR72" s="21">
        <v>59999</v>
      </c>
      <c r="AS72" s="21">
        <v>54639</v>
      </c>
      <c r="AT72" s="21">
        <v>18630</v>
      </c>
      <c r="AU72" s="21">
        <v>35322</v>
      </c>
      <c r="AV72" s="21"/>
      <c r="AW72" s="21">
        <v>44800</v>
      </c>
      <c r="AX72" s="19">
        <f t="shared" si="8"/>
        <v>213390</v>
      </c>
      <c r="AY72" s="20"/>
      <c r="AZ72" s="21">
        <v>30000</v>
      </c>
      <c r="BA72" s="21"/>
      <c r="BB72" s="21">
        <v>62947</v>
      </c>
      <c r="BC72" s="21"/>
      <c r="BD72" s="19">
        <f t="shared" si="9"/>
        <v>92947</v>
      </c>
      <c r="BE72" s="20"/>
      <c r="BF72" s="22">
        <v>59009</v>
      </c>
      <c r="BG72" s="20"/>
      <c r="BH72" s="21"/>
      <c r="BI72" s="21"/>
      <c r="BJ72" s="21">
        <v>52020</v>
      </c>
      <c r="BK72" s="21"/>
      <c r="BL72" s="21"/>
      <c r="BM72" s="21"/>
      <c r="BN72" s="21"/>
      <c r="BO72" s="21"/>
      <c r="BP72" s="21"/>
      <c r="BQ72" s="21"/>
      <c r="BR72" s="21"/>
      <c r="BS72" s="21">
        <v>48381</v>
      </c>
      <c r="BT72" s="19">
        <f t="shared" si="10"/>
        <v>100401</v>
      </c>
      <c r="BU72" s="20" t="s">
        <v>12</v>
      </c>
      <c r="BV72" s="19">
        <f t="shared" si="14"/>
        <v>483868</v>
      </c>
      <c r="BW72" s="20" t="s">
        <v>12</v>
      </c>
      <c r="BX72" s="19">
        <f t="shared" si="15"/>
        <v>15607</v>
      </c>
      <c r="BY72" s="20" t="s">
        <v>12</v>
      </c>
      <c r="BZ72" s="19">
        <v>-6865</v>
      </c>
      <c r="CA72" s="20"/>
      <c r="CB72" s="19">
        <f t="shared" si="12"/>
        <v>206252</v>
      </c>
      <c r="CC72" s="5"/>
      <c r="CD72" s="70">
        <v>100000</v>
      </c>
      <c r="CE72" s="70">
        <v>106252</v>
      </c>
      <c r="CG72" s="26">
        <v>56</v>
      </c>
      <c r="CH72" s="6" t="s">
        <v>298</v>
      </c>
      <c r="CK72" s="13">
        <f>((+BP204))</f>
        <v>142038</v>
      </c>
      <c r="CL72" s="5" t="s">
        <v>12</v>
      </c>
    </row>
    <row r="73" spans="1:90" x14ac:dyDescent="0.2">
      <c r="A73" s="6">
        <f t="shared" si="2"/>
        <v>1</v>
      </c>
      <c r="B73" s="30" t="s">
        <v>293</v>
      </c>
      <c r="C73" s="19"/>
      <c r="D73" s="20"/>
      <c r="E73" s="21">
        <v>8786</v>
      </c>
      <c r="F73" s="21"/>
      <c r="G73" s="21"/>
      <c r="H73" s="21">
        <v>40990</v>
      </c>
      <c r="I73" s="21"/>
      <c r="J73" s="21"/>
      <c r="K73" s="21"/>
      <c r="L73" s="21"/>
      <c r="M73" s="21"/>
      <c r="N73" s="19">
        <f t="shared" si="3"/>
        <v>49776</v>
      </c>
      <c r="O73" s="20"/>
      <c r="P73" s="21">
        <v>31486</v>
      </c>
      <c r="Q73" s="21">
        <v>36237</v>
      </c>
      <c r="R73" s="21">
        <v>29016</v>
      </c>
      <c r="S73" s="21"/>
      <c r="T73" s="21"/>
      <c r="U73" s="60">
        <f t="shared" si="4"/>
        <v>96739</v>
      </c>
      <c r="V73" s="20"/>
      <c r="W73" s="21"/>
      <c r="X73" s="21"/>
      <c r="Y73" s="21"/>
      <c r="Z73" s="21"/>
      <c r="AA73" s="21"/>
      <c r="AB73" s="19">
        <f t="shared" si="5"/>
        <v>0</v>
      </c>
      <c r="AC73" s="20"/>
      <c r="AD73" s="19">
        <f t="shared" si="13"/>
        <v>146515</v>
      </c>
      <c r="AE73" s="20"/>
      <c r="AF73" s="21"/>
      <c r="AG73" s="21">
        <v>10450</v>
      </c>
      <c r="AH73" s="21"/>
      <c r="AI73" s="21"/>
      <c r="AJ73" s="19">
        <f t="shared" si="6"/>
        <v>10450</v>
      </c>
      <c r="AK73" s="20"/>
      <c r="AL73" s="21">
        <v>20932</v>
      </c>
      <c r="AM73" s="21"/>
      <c r="AN73" s="21"/>
      <c r="AO73" s="21"/>
      <c r="AP73" s="19">
        <f t="shared" si="7"/>
        <v>20932</v>
      </c>
      <c r="AQ73" s="20"/>
      <c r="AR73" s="21">
        <v>35332</v>
      </c>
      <c r="AS73" s="21">
        <v>3000</v>
      </c>
      <c r="AT73" s="21">
        <v>10500</v>
      </c>
      <c r="AU73" s="21"/>
      <c r="AV73" s="21"/>
      <c r="AW73" s="21"/>
      <c r="AX73" s="19">
        <f t="shared" si="8"/>
        <v>48832</v>
      </c>
      <c r="AY73" s="20"/>
      <c r="AZ73" s="21">
        <v>20053</v>
      </c>
      <c r="BA73" s="21">
        <v>15840</v>
      </c>
      <c r="BB73" s="21">
        <v>10163</v>
      </c>
      <c r="BC73" s="21"/>
      <c r="BD73" s="19">
        <f t="shared" si="9"/>
        <v>46056</v>
      </c>
      <c r="BE73" s="20"/>
      <c r="BF73" s="22">
        <v>11253</v>
      </c>
      <c r="BG73" s="20"/>
      <c r="BH73" s="21"/>
      <c r="BI73" s="21"/>
      <c r="BJ73" s="21">
        <v>8992</v>
      </c>
      <c r="BK73" s="21"/>
      <c r="BL73" s="21"/>
      <c r="BM73" s="21"/>
      <c r="BN73" s="21"/>
      <c r="BO73" s="21"/>
      <c r="BP73" s="21"/>
      <c r="BQ73" s="21"/>
      <c r="BR73" s="21"/>
      <c r="BS73" s="21"/>
      <c r="BT73" s="19">
        <f t="shared" si="10"/>
        <v>8992</v>
      </c>
      <c r="BU73" s="20" t="s">
        <v>12</v>
      </c>
      <c r="BV73" s="19">
        <f t="shared" si="14"/>
        <v>146515</v>
      </c>
      <c r="BW73" s="20" t="s">
        <v>83</v>
      </c>
      <c r="BX73" s="19">
        <f t="shared" si="15"/>
        <v>0</v>
      </c>
      <c r="BY73" s="20" t="s">
        <v>12</v>
      </c>
      <c r="BZ73" s="19"/>
      <c r="CA73" s="20"/>
      <c r="CB73" s="19">
        <f t="shared" si="12"/>
        <v>0</v>
      </c>
      <c r="CC73" s="5"/>
      <c r="CD73" s="70"/>
      <c r="CE73" s="70"/>
      <c r="CG73" s="26">
        <v>57</v>
      </c>
      <c r="CH73" s="6" t="s">
        <v>300</v>
      </c>
      <c r="CK73" s="13">
        <f>((+BQ204))</f>
        <v>166526.47999999998</v>
      </c>
      <c r="CL73" s="5" t="s">
        <v>12</v>
      </c>
    </row>
    <row r="74" spans="1:90" x14ac:dyDescent="0.2">
      <c r="A74" s="6">
        <f t="shared" si="2"/>
        <v>1</v>
      </c>
      <c r="B74" s="30" t="s">
        <v>295</v>
      </c>
      <c r="C74" s="19">
        <v>0</v>
      </c>
      <c r="D74" s="20"/>
      <c r="E74" s="21"/>
      <c r="F74" s="21"/>
      <c r="G74" s="21">
        <v>17.77</v>
      </c>
      <c r="H74" s="21"/>
      <c r="I74" s="21"/>
      <c r="J74" s="21"/>
      <c r="K74" s="21"/>
      <c r="L74" s="21"/>
      <c r="M74" s="21">
        <v>8373.09</v>
      </c>
      <c r="N74" s="19">
        <f t="shared" si="3"/>
        <v>8390.86</v>
      </c>
      <c r="O74" s="20"/>
      <c r="P74" s="21">
        <v>15599</v>
      </c>
      <c r="Q74" s="21"/>
      <c r="R74" s="21"/>
      <c r="S74" s="21"/>
      <c r="T74" s="21"/>
      <c r="U74" s="60">
        <f t="shared" si="4"/>
        <v>15599</v>
      </c>
      <c r="V74" s="20"/>
      <c r="W74" s="21"/>
      <c r="X74" s="21"/>
      <c r="Y74" s="21"/>
      <c r="Z74" s="21"/>
      <c r="AA74" s="21"/>
      <c r="AB74" s="19">
        <f t="shared" si="5"/>
        <v>0</v>
      </c>
      <c r="AC74" s="20"/>
      <c r="AD74" s="19">
        <f t="shared" si="13"/>
        <v>23989.86</v>
      </c>
      <c r="AE74" s="20"/>
      <c r="AF74" s="21"/>
      <c r="AG74" s="21"/>
      <c r="AH74" s="21"/>
      <c r="AI74" s="21"/>
      <c r="AJ74" s="19">
        <f t="shared" si="6"/>
        <v>0</v>
      </c>
      <c r="AK74" s="20"/>
      <c r="AL74" s="21"/>
      <c r="AM74" s="21"/>
      <c r="AN74" s="21"/>
      <c r="AO74" s="21"/>
      <c r="AP74" s="19">
        <f t="shared" si="7"/>
        <v>0</v>
      </c>
      <c r="AQ74" s="20"/>
      <c r="AR74" s="21"/>
      <c r="AS74" s="21">
        <v>547.44000000000005</v>
      </c>
      <c r="AT74" s="21"/>
      <c r="AU74" s="21"/>
      <c r="AV74" s="21"/>
      <c r="AW74" s="21">
        <v>1221.45</v>
      </c>
      <c r="AX74" s="19">
        <f t="shared" si="8"/>
        <v>1768.89</v>
      </c>
      <c r="AY74" s="20"/>
      <c r="AZ74" s="21"/>
      <c r="BA74" s="21"/>
      <c r="BB74" s="21">
        <v>1568.03</v>
      </c>
      <c r="BC74" s="21"/>
      <c r="BD74" s="19">
        <f t="shared" si="9"/>
        <v>1568.03</v>
      </c>
      <c r="BE74" s="20"/>
      <c r="BF74" s="22">
        <v>14360.12</v>
      </c>
      <c r="BG74" s="20"/>
      <c r="BH74" s="21"/>
      <c r="BI74" s="21"/>
      <c r="BJ74" s="21">
        <v>3806.85</v>
      </c>
      <c r="BK74" s="21"/>
      <c r="BL74" s="21"/>
      <c r="BM74" s="21"/>
      <c r="BN74" s="21"/>
      <c r="BO74" s="21"/>
      <c r="BP74" s="21"/>
      <c r="BQ74" s="21"/>
      <c r="BR74" s="21"/>
      <c r="BS74" s="21"/>
      <c r="BT74" s="19">
        <f t="shared" si="10"/>
        <v>3806.85</v>
      </c>
      <c r="BU74" s="20" t="s">
        <v>12</v>
      </c>
      <c r="BV74" s="19">
        <f t="shared" si="14"/>
        <v>21503.89</v>
      </c>
      <c r="BW74" s="20" t="s">
        <v>12</v>
      </c>
      <c r="BX74" s="19">
        <f t="shared" si="15"/>
        <v>2485.9700000000012</v>
      </c>
      <c r="BY74" s="20" t="s">
        <v>12</v>
      </c>
      <c r="BZ74" s="19">
        <v>-2486</v>
      </c>
      <c r="CA74" s="20"/>
      <c r="CB74" s="19">
        <f t="shared" si="12"/>
        <v>-2.9999999998835847E-2</v>
      </c>
      <c r="CC74" s="5"/>
      <c r="CD74" s="70"/>
      <c r="CE74" s="70"/>
      <c r="CG74" s="26">
        <v>58</v>
      </c>
      <c r="CH74" s="6" t="s">
        <v>302</v>
      </c>
      <c r="CK74" s="13">
        <f>((+BR204))</f>
        <v>1144985.96</v>
      </c>
      <c r="CL74" s="5" t="s">
        <v>12</v>
      </c>
    </row>
    <row r="75" spans="1:90" x14ac:dyDescent="0.2">
      <c r="A75" s="6">
        <f t="shared" ref="A75:A138" si="16">((IF(OR(BV75&gt;0,BX75&gt;0),1,)))</f>
        <v>1</v>
      </c>
      <c r="B75" s="30" t="s">
        <v>297</v>
      </c>
      <c r="C75" s="19">
        <v>769152</v>
      </c>
      <c r="D75" s="20"/>
      <c r="E75" s="21">
        <v>302398</v>
      </c>
      <c r="F75" s="21">
        <v>530</v>
      </c>
      <c r="G75" s="21">
        <v>4800</v>
      </c>
      <c r="H75" s="21">
        <v>34532</v>
      </c>
      <c r="I75" s="21"/>
      <c r="J75" s="21"/>
      <c r="K75" s="21"/>
      <c r="L75" s="21"/>
      <c r="M75" s="21">
        <v>67957</v>
      </c>
      <c r="N75" s="19">
        <f t="shared" ref="N75:N138" si="17">+(SUM(E75:M75))</f>
        <v>410217</v>
      </c>
      <c r="O75" s="20"/>
      <c r="P75" s="21">
        <v>109355</v>
      </c>
      <c r="Q75" s="21">
        <v>71280</v>
      </c>
      <c r="R75" s="21"/>
      <c r="S75" s="21"/>
      <c r="T75" s="21"/>
      <c r="U75" s="60">
        <f t="shared" si="4"/>
        <v>180635</v>
      </c>
      <c r="V75" s="20"/>
      <c r="W75" s="21"/>
      <c r="X75" s="21"/>
      <c r="Y75" s="21"/>
      <c r="Z75" s="21"/>
      <c r="AA75" s="21"/>
      <c r="AB75" s="19">
        <f t="shared" si="5"/>
        <v>0</v>
      </c>
      <c r="AC75" s="20"/>
      <c r="AD75" s="19">
        <f t="shared" si="13"/>
        <v>590852</v>
      </c>
      <c r="AE75" s="20"/>
      <c r="AF75" s="21"/>
      <c r="AG75" s="21"/>
      <c r="AH75" s="21"/>
      <c r="AI75" s="21"/>
      <c r="AJ75" s="19">
        <f t="shared" si="6"/>
        <v>0</v>
      </c>
      <c r="AK75" s="20"/>
      <c r="AL75" s="21"/>
      <c r="AM75" s="21"/>
      <c r="AN75" s="21"/>
      <c r="AO75" s="21"/>
      <c r="AP75" s="19">
        <f t="shared" si="7"/>
        <v>0</v>
      </c>
      <c r="AQ75" s="20"/>
      <c r="AR75" s="21">
        <v>206505</v>
      </c>
      <c r="AS75" s="21">
        <v>52446</v>
      </c>
      <c r="AT75" s="21">
        <v>30783</v>
      </c>
      <c r="AU75" s="21">
        <v>4877</v>
      </c>
      <c r="AV75" s="21"/>
      <c r="AW75" s="21">
        <v>57892</v>
      </c>
      <c r="AX75" s="19">
        <f t="shared" si="8"/>
        <v>352503</v>
      </c>
      <c r="AY75" s="20"/>
      <c r="AZ75" s="21">
        <v>3750</v>
      </c>
      <c r="BA75" s="21"/>
      <c r="BB75" s="21">
        <v>69507</v>
      </c>
      <c r="BC75" s="21"/>
      <c r="BD75" s="19">
        <f t="shared" si="9"/>
        <v>73257</v>
      </c>
      <c r="BE75" s="20"/>
      <c r="BF75" s="22">
        <v>80411</v>
      </c>
      <c r="BG75" s="20"/>
      <c r="BH75" s="21"/>
      <c r="BI75" s="21"/>
      <c r="BJ75" s="21">
        <v>52823</v>
      </c>
      <c r="BK75" s="21">
        <v>2100</v>
      </c>
      <c r="BL75" s="21"/>
      <c r="BM75" s="21"/>
      <c r="BN75" s="21"/>
      <c r="BO75" s="21"/>
      <c r="BP75" s="21"/>
      <c r="BQ75" s="21"/>
      <c r="BR75" s="21"/>
      <c r="BS75" s="21"/>
      <c r="BT75" s="19">
        <f t="shared" si="10"/>
        <v>54923</v>
      </c>
      <c r="BU75" s="20" t="s">
        <v>12</v>
      </c>
      <c r="BV75" s="19">
        <f t="shared" si="14"/>
        <v>561094</v>
      </c>
      <c r="BW75" s="20" t="s">
        <v>12</v>
      </c>
      <c r="BX75" s="19">
        <f t="shared" si="15"/>
        <v>29758</v>
      </c>
      <c r="BY75" s="20" t="s">
        <v>12</v>
      </c>
      <c r="BZ75" s="19">
        <v>5244</v>
      </c>
      <c r="CA75" s="20"/>
      <c r="CB75" s="19">
        <f t="shared" ref="CB75:CB138" si="18">(+BX75+BZ75+C75)</f>
        <v>804154</v>
      </c>
      <c r="CC75" s="5"/>
      <c r="CD75" s="70">
        <v>285000</v>
      </c>
      <c r="CE75" s="70">
        <v>133318</v>
      </c>
      <c r="CG75" s="26">
        <v>59</v>
      </c>
      <c r="CH75" s="6" t="s">
        <v>530</v>
      </c>
      <c r="CK75" s="13">
        <f>(+BS204)</f>
        <v>1505099.88</v>
      </c>
      <c r="CL75" s="5" t="s">
        <v>12</v>
      </c>
    </row>
    <row r="76" spans="1:90" x14ac:dyDescent="0.2">
      <c r="A76" s="6">
        <f t="shared" si="16"/>
        <v>1</v>
      </c>
      <c r="B76" s="30" t="s">
        <v>299</v>
      </c>
      <c r="C76" s="19">
        <v>0</v>
      </c>
      <c r="D76" s="20"/>
      <c r="E76" s="21">
        <v>19104</v>
      </c>
      <c r="F76" s="21"/>
      <c r="G76" s="21">
        <v>137</v>
      </c>
      <c r="H76" s="21">
        <v>10015</v>
      </c>
      <c r="I76" s="21"/>
      <c r="J76" s="21"/>
      <c r="K76" s="21"/>
      <c r="L76" s="21"/>
      <c r="M76" s="21">
        <v>325</v>
      </c>
      <c r="N76" s="19">
        <f t="shared" si="17"/>
        <v>29581</v>
      </c>
      <c r="O76" s="20"/>
      <c r="P76" s="21">
        <v>29608</v>
      </c>
      <c r="Q76" s="21"/>
      <c r="R76" s="21"/>
      <c r="S76" s="21"/>
      <c r="T76" s="21"/>
      <c r="U76" s="60">
        <f t="shared" si="4"/>
        <v>29608</v>
      </c>
      <c r="V76" s="20"/>
      <c r="W76" s="21"/>
      <c r="X76" s="21"/>
      <c r="Y76" s="21"/>
      <c r="Z76" s="21"/>
      <c r="AA76" s="21"/>
      <c r="AB76" s="19">
        <f t="shared" si="5"/>
        <v>0</v>
      </c>
      <c r="AC76" s="20"/>
      <c r="AD76" s="19">
        <f t="shared" ref="AD76:AD109" si="19">(+AB76+U76+N76)</f>
        <v>59189</v>
      </c>
      <c r="AE76" s="20"/>
      <c r="AF76" s="21"/>
      <c r="AG76" s="21"/>
      <c r="AH76" s="21"/>
      <c r="AI76" s="21"/>
      <c r="AJ76" s="19">
        <f t="shared" si="6"/>
        <v>0</v>
      </c>
      <c r="AK76" s="20"/>
      <c r="AL76" s="21"/>
      <c r="AM76" s="21"/>
      <c r="AN76" s="21"/>
      <c r="AO76" s="21"/>
      <c r="AP76" s="19">
        <f t="shared" si="7"/>
        <v>0</v>
      </c>
      <c r="AQ76" s="20"/>
      <c r="AR76" s="21">
        <v>909</v>
      </c>
      <c r="AS76" s="21"/>
      <c r="AT76" s="21">
        <v>316</v>
      </c>
      <c r="AU76" s="21"/>
      <c r="AV76" s="21"/>
      <c r="AW76" s="21">
        <v>400</v>
      </c>
      <c r="AX76" s="19">
        <f t="shared" si="8"/>
        <v>1625</v>
      </c>
      <c r="AY76" s="20"/>
      <c r="AZ76" s="21">
        <v>11323</v>
      </c>
      <c r="BA76" s="21"/>
      <c r="BB76" s="21">
        <v>194</v>
      </c>
      <c r="BC76" s="21"/>
      <c r="BD76" s="19">
        <f t="shared" si="9"/>
        <v>11517</v>
      </c>
      <c r="BE76" s="20"/>
      <c r="BF76" s="22">
        <v>15135</v>
      </c>
      <c r="BG76" s="20"/>
      <c r="BH76" s="21"/>
      <c r="BI76" s="21"/>
      <c r="BJ76" s="21">
        <v>5695</v>
      </c>
      <c r="BK76" s="21">
        <v>2134</v>
      </c>
      <c r="BL76" s="21">
        <v>13912</v>
      </c>
      <c r="BM76" s="21"/>
      <c r="BN76" s="21"/>
      <c r="BO76" s="21"/>
      <c r="BP76" s="21"/>
      <c r="BQ76" s="21"/>
      <c r="BR76" s="21"/>
      <c r="BS76" s="21">
        <v>3041</v>
      </c>
      <c r="BT76" s="19">
        <f t="shared" si="10"/>
        <v>24782</v>
      </c>
      <c r="BU76" s="20" t="s">
        <v>12</v>
      </c>
      <c r="BV76" s="19">
        <f t="shared" ref="BV76:BV109" si="20">(+BT76+BF76+BD76+AX76+AP76+AJ76)</f>
        <v>53059</v>
      </c>
      <c r="BW76" s="20" t="s">
        <v>12</v>
      </c>
      <c r="BX76" s="19">
        <f t="shared" ref="BX76:BX109" si="21">((+AB76+U76+N76)-BV76)</f>
        <v>6130</v>
      </c>
      <c r="BY76" s="20" t="s">
        <v>12</v>
      </c>
      <c r="BZ76" s="19">
        <v>81743</v>
      </c>
      <c r="CA76" s="20"/>
      <c r="CB76" s="19">
        <f t="shared" si="18"/>
        <v>87873</v>
      </c>
      <c r="CC76" s="5"/>
      <c r="CD76" s="70">
        <v>79060</v>
      </c>
      <c r="CE76" s="70">
        <v>8813</v>
      </c>
      <c r="CK76" s="13"/>
      <c r="CL76" s="5" t="s">
        <v>12</v>
      </c>
    </row>
    <row r="77" spans="1:90" x14ac:dyDescent="0.2">
      <c r="A77" s="6">
        <f t="shared" si="16"/>
        <v>1</v>
      </c>
      <c r="B77" s="30" t="s">
        <v>301</v>
      </c>
      <c r="C77" s="19">
        <v>65492</v>
      </c>
      <c r="D77" s="20"/>
      <c r="E77" s="21">
        <v>60020</v>
      </c>
      <c r="F77" s="21"/>
      <c r="G77" s="21">
        <v>139</v>
      </c>
      <c r="H77" s="21"/>
      <c r="I77" s="21"/>
      <c r="J77" s="21"/>
      <c r="K77" s="21"/>
      <c r="L77" s="21"/>
      <c r="M77" s="21">
        <v>604</v>
      </c>
      <c r="N77" s="19">
        <f t="shared" si="17"/>
        <v>60763</v>
      </c>
      <c r="O77" s="20"/>
      <c r="P77" s="21">
        <v>29739</v>
      </c>
      <c r="Q77" s="21">
        <v>3097</v>
      </c>
      <c r="R77" s="21">
        <v>9668</v>
      </c>
      <c r="S77" s="21"/>
      <c r="T77" s="21">
        <v>31200</v>
      </c>
      <c r="U77" s="60">
        <f t="shared" si="4"/>
        <v>73704</v>
      </c>
      <c r="V77" s="20"/>
      <c r="W77" s="21"/>
      <c r="X77" s="21"/>
      <c r="Y77" s="21"/>
      <c r="Z77" s="21"/>
      <c r="AA77" s="21"/>
      <c r="AB77" s="19">
        <f t="shared" si="5"/>
        <v>0</v>
      </c>
      <c r="AC77" s="20"/>
      <c r="AD77" s="19">
        <f t="shared" si="19"/>
        <v>134467</v>
      </c>
      <c r="AE77" s="20"/>
      <c r="AF77" s="21"/>
      <c r="AG77" s="21"/>
      <c r="AH77" s="21"/>
      <c r="AI77" s="21">
        <v>50373</v>
      </c>
      <c r="AJ77" s="19">
        <f t="shared" si="6"/>
        <v>50373</v>
      </c>
      <c r="AK77" s="20"/>
      <c r="AL77" s="21"/>
      <c r="AM77" s="21"/>
      <c r="AN77" s="21"/>
      <c r="AO77" s="21"/>
      <c r="AP77" s="19">
        <f t="shared" si="7"/>
        <v>0</v>
      </c>
      <c r="AQ77" s="20"/>
      <c r="AR77" s="21"/>
      <c r="AS77" s="21">
        <v>51355</v>
      </c>
      <c r="AT77" s="21"/>
      <c r="AU77" s="21"/>
      <c r="AV77" s="21"/>
      <c r="AW77" s="21">
        <v>8558</v>
      </c>
      <c r="AX77" s="19">
        <f t="shared" si="8"/>
        <v>59913</v>
      </c>
      <c r="AY77" s="20"/>
      <c r="AZ77" s="21"/>
      <c r="BA77" s="21"/>
      <c r="BB77" s="21">
        <v>3297</v>
      </c>
      <c r="BC77" s="21">
        <v>5659</v>
      </c>
      <c r="BD77" s="19">
        <f t="shared" si="9"/>
        <v>8956</v>
      </c>
      <c r="BE77" s="20"/>
      <c r="BF77" s="22">
        <v>3994</v>
      </c>
      <c r="BG77" s="20"/>
      <c r="BH77" s="21"/>
      <c r="BI77" s="21"/>
      <c r="BJ77" s="21">
        <v>8785</v>
      </c>
      <c r="BK77" s="21"/>
      <c r="BL77" s="21"/>
      <c r="BM77" s="21"/>
      <c r="BN77" s="21"/>
      <c r="BO77" s="21"/>
      <c r="BP77" s="21"/>
      <c r="BQ77" s="21"/>
      <c r="BR77" s="21"/>
      <c r="BS77" s="21"/>
      <c r="BT77" s="19">
        <f t="shared" ref="BT77:BT143" si="22">((SUM(BH77:BS77)))</f>
        <v>8785</v>
      </c>
      <c r="BU77" s="20" t="s">
        <v>12</v>
      </c>
      <c r="BV77" s="19">
        <f t="shared" si="20"/>
        <v>132021</v>
      </c>
      <c r="BW77" s="20" t="s">
        <v>12</v>
      </c>
      <c r="BX77" s="19">
        <f t="shared" si="21"/>
        <v>2446</v>
      </c>
      <c r="BY77" s="20" t="s">
        <v>12</v>
      </c>
      <c r="BZ77" s="19"/>
      <c r="CA77" s="20"/>
      <c r="CB77" s="19">
        <f t="shared" si="18"/>
        <v>67938</v>
      </c>
      <c r="CC77" s="5"/>
      <c r="CD77" s="70"/>
      <c r="CE77" s="70"/>
      <c r="CG77" s="26">
        <v>61</v>
      </c>
      <c r="CH77" s="36" t="s">
        <v>305</v>
      </c>
      <c r="CK77" s="13">
        <f>(+BV204)</f>
        <v>108890568.92999998</v>
      </c>
      <c r="CL77" s="5" t="s">
        <v>12</v>
      </c>
    </row>
    <row r="78" spans="1:90" x14ac:dyDescent="0.2">
      <c r="A78" s="6">
        <f t="shared" si="16"/>
        <v>1</v>
      </c>
      <c r="B78" s="30" t="s">
        <v>303</v>
      </c>
      <c r="C78" s="85">
        <v>271355</v>
      </c>
      <c r="D78" s="20"/>
      <c r="E78" s="21">
        <v>436397</v>
      </c>
      <c r="F78" s="21"/>
      <c r="G78" s="21">
        <v>2458</v>
      </c>
      <c r="H78" s="21"/>
      <c r="I78" s="21"/>
      <c r="J78" s="21"/>
      <c r="K78" s="21"/>
      <c r="L78" s="21">
        <v>122083</v>
      </c>
      <c r="M78" s="21">
        <v>196462</v>
      </c>
      <c r="N78" s="19">
        <f t="shared" si="17"/>
        <v>757400</v>
      </c>
      <c r="O78" s="20"/>
      <c r="P78" s="21">
        <v>280766</v>
      </c>
      <c r="Q78" s="21"/>
      <c r="R78" s="21">
        <v>84016</v>
      </c>
      <c r="S78" s="21"/>
      <c r="T78" s="21">
        <v>31582</v>
      </c>
      <c r="U78" s="60">
        <f t="shared" ref="U78:U144" si="23">(SUM(P78:T78))</f>
        <v>396364</v>
      </c>
      <c r="V78" s="20"/>
      <c r="W78" s="21"/>
      <c r="X78" s="21"/>
      <c r="Y78" s="21"/>
      <c r="Z78" s="21"/>
      <c r="AA78" s="21"/>
      <c r="AB78" s="19">
        <f t="shared" ref="AB78:AB144" si="24">(SUM(W78:AA78))</f>
        <v>0</v>
      </c>
      <c r="AC78" s="20"/>
      <c r="AD78" s="19">
        <f t="shared" si="19"/>
        <v>1153764</v>
      </c>
      <c r="AE78" s="20"/>
      <c r="AF78" s="21"/>
      <c r="AG78" s="21"/>
      <c r="AH78" s="21"/>
      <c r="AI78" s="21">
        <v>11970</v>
      </c>
      <c r="AJ78" s="19">
        <f t="shared" ref="AJ78:AJ144" si="25">(SUM(AF78:AI78))</f>
        <v>11970</v>
      </c>
      <c r="AK78" s="20"/>
      <c r="AL78" s="21"/>
      <c r="AM78" s="21"/>
      <c r="AN78" s="21"/>
      <c r="AO78" s="21"/>
      <c r="AP78" s="19">
        <f t="shared" ref="AP78:AP144" si="26">(SUM(AL78:AO78))</f>
        <v>0</v>
      </c>
      <c r="AQ78" s="20"/>
      <c r="AR78" s="21">
        <v>299555</v>
      </c>
      <c r="AS78" s="21"/>
      <c r="AT78" s="21">
        <v>80697</v>
      </c>
      <c r="AU78" s="21"/>
      <c r="AV78" s="21"/>
      <c r="AW78" s="21">
        <v>59288</v>
      </c>
      <c r="AX78" s="19">
        <f t="shared" ref="AX78:AX144" si="27">(SUM(AR78:AW78))</f>
        <v>439540</v>
      </c>
      <c r="AY78" s="20"/>
      <c r="AZ78" s="21"/>
      <c r="BA78" s="21">
        <v>34593</v>
      </c>
      <c r="BB78" s="21">
        <v>48889</v>
      </c>
      <c r="BC78" s="21"/>
      <c r="BD78" s="19">
        <f t="shared" ref="BD78:BD144" si="28">(SUM(AZ78:BC78))</f>
        <v>83482</v>
      </c>
      <c r="BE78" s="20"/>
      <c r="BF78" s="22">
        <v>325614</v>
      </c>
      <c r="BG78" s="20"/>
      <c r="BH78" s="21"/>
      <c r="BI78" s="21"/>
      <c r="BJ78" s="21">
        <v>24859</v>
      </c>
      <c r="BK78" s="21">
        <v>12912</v>
      </c>
      <c r="BL78" s="21"/>
      <c r="BM78" s="21"/>
      <c r="BN78" s="21"/>
      <c r="BO78" s="21"/>
      <c r="BP78" s="21"/>
      <c r="BQ78" s="21"/>
      <c r="BR78" s="21"/>
      <c r="BS78" s="21">
        <v>112920</v>
      </c>
      <c r="BT78" s="19">
        <f t="shared" si="22"/>
        <v>150691</v>
      </c>
      <c r="BU78" s="20" t="s">
        <v>12</v>
      </c>
      <c r="BV78" s="19">
        <f t="shared" si="20"/>
        <v>1011297</v>
      </c>
      <c r="BW78" s="20" t="s">
        <v>12</v>
      </c>
      <c r="BX78" s="19">
        <f t="shared" si="21"/>
        <v>142467</v>
      </c>
      <c r="BY78" s="20" t="s">
        <v>12</v>
      </c>
      <c r="BZ78" s="19"/>
      <c r="CA78" s="20"/>
      <c r="CB78" s="19">
        <f t="shared" si="18"/>
        <v>413822</v>
      </c>
      <c r="CC78" s="5"/>
      <c r="CD78" s="70">
        <v>256000</v>
      </c>
      <c r="CE78" s="70">
        <v>157822</v>
      </c>
      <c r="CH78"/>
      <c r="CI78"/>
      <c r="CJ78"/>
      <c r="CK78"/>
      <c r="CL78" s="5" t="s">
        <v>12</v>
      </c>
    </row>
    <row r="79" spans="1:90" x14ac:dyDescent="0.2">
      <c r="A79" s="6">
        <f t="shared" si="16"/>
        <v>0</v>
      </c>
      <c r="B79" s="30" t="s">
        <v>542</v>
      </c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19">
        <f t="shared" si="17"/>
        <v>0</v>
      </c>
      <c r="O79" s="20"/>
      <c r="P79" s="21"/>
      <c r="Q79" s="21"/>
      <c r="R79" s="21"/>
      <c r="S79" s="21"/>
      <c r="T79" s="21"/>
      <c r="U79" s="60">
        <f t="shared" si="23"/>
        <v>0</v>
      </c>
      <c r="V79" s="20"/>
      <c r="W79" s="21"/>
      <c r="X79" s="21"/>
      <c r="Y79" s="21"/>
      <c r="Z79" s="21"/>
      <c r="AA79" s="21"/>
      <c r="AB79" s="19">
        <f>(SUM(W79:AA79))</f>
        <v>0</v>
      </c>
      <c r="AC79" s="20"/>
      <c r="AD79" s="19">
        <f>(+AB79+U79+N79)</f>
        <v>0</v>
      </c>
      <c r="AE79" s="20"/>
      <c r="AF79" s="21"/>
      <c r="AG79" s="21"/>
      <c r="AH79" s="21"/>
      <c r="AI79" s="21"/>
      <c r="AJ79" s="19">
        <f>(SUM(AF79:AI79))</f>
        <v>0</v>
      </c>
      <c r="AK79" s="20"/>
      <c r="AL79" s="21"/>
      <c r="AM79" s="21"/>
      <c r="AN79" s="21"/>
      <c r="AO79" s="21"/>
      <c r="AP79" s="19">
        <f>(SUM(AL79:AO79))</f>
        <v>0</v>
      </c>
      <c r="AQ79" s="20"/>
      <c r="AR79" s="21"/>
      <c r="AS79" s="21"/>
      <c r="AT79" s="21"/>
      <c r="AU79" s="21"/>
      <c r="AV79" s="21"/>
      <c r="AW79" s="21"/>
      <c r="AX79" s="19">
        <f>(SUM(AR79:AW79))</f>
        <v>0</v>
      </c>
      <c r="AY79" s="20"/>
      <c r="AZ79" s="21"/>
      <c r="BA79" s="21"/>
      <c r="BB79" s="21"/>
      <c r="BC79" s="21"/>
      <c r="BD79" s="19">
        <f>(SUM(AZ79:BC79))</f>
        <v>0</v>
      </c>
      <c r="BE79" s="20"/>
      <c r="BF79" s="22"/>
      <c r="BG79" s="20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19">
        <f>((SUM(BH79:BS79)))</f>
        <v>0</v>
      </c>
      <c r="BU79" s="20" t="s">
        <v>12</v>
      </c>
      <c r="BV79" s="19">
        <f>(+BT79+BF79+BD79+AX79+AP79+AJ79)</f>
        <v>0</v>
      </c>
      <c r="BW79" s="20" t="s">
        <v>12</v>
      </c>
      <c r="BX79" s="19">
        <f>((+AB79+U79+N79)-BV79)</f>
        <v>0</v>
      </c>
      <c r="BY79" s="20" t="s">
        <v>12</v>
      </c>
      <c r="BZ79" s="19"/>
      <c r="CA79" s="20"/>
      <c r="CB79" s="19">
        <f t="shared" si="18"/>
        <v>0</v>
      </c>
      <c r="CC79" s="5"/>
      <c r="CD79" s="70"/>
      <c r="CE79" s="70"/>
      <c r="CG79" s="26">
        <v>62</v>
      </c>
      <c r="CH79" s="36" t="s">
        <v>308</v>
      </c>
      <c r="CK79" s="13">
        <f>(+BX204)</f>
        <v>9421861.320000004</v>
      </c>
      <c r="CL79" s="5" t="s">
        <v>12</v>
      </c>
    </row>
    <row r="80" spans="1:90" x14ac:dyDescent="0.2">
      <c r="A80" s="6">
        <f t="shared" si="16"/>
        <v>1</v>
      </c>
      <c r="B80" s="30" t="s">
        <v>304</v>
      </c>
      <c r="C80" s="19">
        <v>88156</v>
      </c>
      <c r="D80" s="20"/>
      <c r="E80" s="21">
        <v>7197</v>
      </c>
      <c r="F80" s="21"/>
      <c r="G80" s="21">
        <v>349</v>
      </c>
      <c r="H80" s="21"/>
      <c r="I80" s="21"/>
      <c r="J80" s="21"/>
      <c r="K80" s="21"/>
      <c r="L80" s="21"/>
      <c r="M80" s="21"/>
      <c r="N80" s="19">
        <f t="shared" si="17"/>
        <v>7546</v>
      </c>
      <c r="O80" s="20"/>
      <c r="P80" s="21">
        <v>42506</v>
      </c>
      <c r="Q80" s="21">
        <v>21006</v>
      </c>
      <c r="R80" s="21"/>
      <c r="S80" s="21"/>
      <c r="T80" s="21">
        <v>91</v>
      </c>
      <c r="U80" s="60">
        <f t="shared" si="23"/>
        <v>63603</v>
      </c>
      <c r="V80" s="20"/>
      <c r="W80" s="21"/>
      <c r="X80" s="21"/>
      <c r="Y80" s="21"/>
      <c r="Z80" s="21"/>
      <c r="AA80" s="21"/>
      <c r="AB80" s="19">
        <f t="shared" si="24"/>
        <v>0</v>
      </c>
      <c r="AC80" s="20"/>
      <c r="AD80" s="19">
        <f t="shared" si="19"/>
        <v>71149</v>
      </c>
      <c r="AE80" s="20"/>
      <c r="AF80" s="21"/>
      <c r="AG80" s="21"/>
      <c r="AH80" s="21"/>
      <c r="AI80" s="21"/>
      <c r="AJ80" s="19">
        <f t="shared" si="25"/>
        <v>0</v>
      </c>
      <c r="AK80" s="20"/>
      <c r="AL80" s="21">
        <v>50000</v>
      </c>
      <c r="AM80" s="21"/>
      <c r="AN80" s="21"/>
      <c r="AO80" s="21"/>
      <c r="AP80" s="19">
        <f t="shared" si="26"/>
        <v>50000</v>
      </c>
      <c r="AQ80" s="20"/>
      <c r="AR80" s="21">
        <v>15233</v>
      </c>
      <c r="AS80" s="21"/>
      <c r="AT80" s="21"/>
      <c r="AU80" s="21"/>
      <c r="AV80" s="21"/>
      <c r="AW80" s="21">
        <v>554</v>
      </c>
      <c r="AX80" s="19">
        <f t="shared" si="27"/>
        <v>15787</v>
      </c>
      <c r="AY80" s="20"/>
      <c r="AZ80" s="21"/>
      <c r="BA80" s="21"/>
      <c r="BB80" s="21">
        <v>5282</v>
      </c>
      <c r="BC80" s="21"/>
      <c r="BD80" s="19">
        <f t="shared" si="28"/>
        <v>5282</v>
      </c>
      <c r="BE80" s="20"/>
      <c r="BF80" s="22"/>
      <c r="BG80" s="20"/>
      <c r="BH80" s="21"/>
      <c r="BI80" s="21"/>
      <c r="BJ80" s="21">
        <v>8956</v>
      </c>
      <c r="BK80" s="21"/>
      <c r="BL80" s="21"/>
      <c r="BM80" s="21"/>
      <c r="BN80" s="21"/>
      <c r="BO80" s="21"/>
      <c r="BP80" s="21"/>
      <c r="BQ80" s="21"/>
      <c r="BR80" s="21"/>
      <c r="BS80" s="21"/>
      <c r="BT80" s="19">
        <f t="shared" si="22"/>
        <v>8956</v>
      </c>
      <c r="BU80" s="20" t="s">
        <v>12</v>
      </c>
      <c r="BV80" s="19">
        <f t="shared" si="20"/>
        <v>80025</v>
      </c>
      <c r="BW80" s="20" t="s">
        <v>12</v>
      </c>
      <c r="BX80" s="19">
        <f t="shared" si="21"/>
        <v>-8876</v>
      </c>
      <c r="BY80" s="20" t="s">
        <v>12</v>
      </c>
      <c r="BZ80" s="19"/>
      <c r="CA80" s="20"/>
      <c r="CB80" s="19">
        <f t="shared" si="18"/>
        <v>79280</v>
      </c>
      <c r="CC80" s="5"/>
      <c r="CD80" s="70">
        <v>45000</v>
      </c>
      <c r="CE80" s="70">
        <v>34280</v>
      </c>
      <c r="CK80" s="13"/>
      <c r="CL80" s="5" t="s">
        <v>12</v>
      </c>
    </row>
    <row r="81" spans="1:90" x14ac:dyDescent="0.2">
      <c r="A81" s="6">
        <f t="shared" si="16"/>
        <v>1</v>
      </c>
      <c r="B81" s="30" t="s">
        <v>306</v>
      </c>
      <c r="C81" s="19">
        <v>0</v>
      </c>
      <c r="D81" s="20"/>
      <c r="E81" s="21"/>
      <c r="F81" s="21"/>
      <c r="G81" s="21"/>
      <c r="H81" s="21">
        <v>65615</v>
      </c>
      <c r="I81" s="21"/>
      <c r="J81" s="21"/>
      <c r="K81" s="21"/>
      <c r="L81" s="21"/>
      <c r="M81" s="21">
        <v>14006</v>
      </c>
      <c r="N81" s="19">
        <f t="shared" si="17"/>
        <v>79621</v>
      </c>
      <c r="O81" s="20"/>
      <c r="P81" s="21">
        <v>7106</v>
      </c>
      <c r="Q81" s="21"/>
      <c r="R81" s="21"/>
      <c r="S81" s="21"/>
      <c r="T81" s="21">
        <v>18146</v>
      </c>
      <c r="U81" s="60">
        <f t="shared" si="23"/>
        <v>25252</v>
      </c>
      <c r="V81" s="20"/>
      <c r="W81" s="21"/>
      <c r="X81" s="21"/>
      <c r="Y81" s="21"/>
      <c r="Z81" s="21"/>
      <c r="AA81" s="21"/>
      <c r="AB81" s="19">
        <f t="shared" si="24"/>
        <v>0</v>
      </c>
      <c r="AC81" s="20"/>
      <c r="AD81" s="19">
        <f t="shared" si="19"/>
        <v>104873</v>
      </c>
      <c r="AE81" s="20"/>
      <c r="AF81" s="21"/>
      <c r="AG81" s="21"/>
      <c r="AH81" s="21"/>
      <c r="AI81" s="21"/>
      <c r="AJ81" s="19">
        <f t="shared" si="25"/>
        <v>0</v>
      </c>
      <c r="AK81" s="20"/>
      <c r="AL81" s="21"/>
      <c r="AM81" s="21"/>
      <c r="AN81" s="21"/>
      <c r="AO81" s="21"/>
      <c r="AP81" s="19">
        <f t="shared" si="26"/>
        <v>0</v>
      </c>
      <c r="AQ81" s="20"/>
      <c r="AR81" s="21">
        <v>18162</v>
      </c>
      <c r="AS81" s="21">
        <v>1359</v>
      </c>
      <c r="AT81" s="21">
        <v>17479</v>
      </c>
      <c r="AU81" s="21"/>
      <c r="AV81" s="21"/>
      <c r="AW81" s="21">
        <v>1622</v>
      </c>
      <c r="AX81" s="19">
        <f t="shared" si="27"/>
        <v>38622</v>
      </c>
      <c r="AY81" s="20"/>
      <c r="AZ81" s="21">
        <v>5707</v>
      </c>
      <c r="BA81" s="21"/>
      <c r="BB81" s="21">
        <v>2054</v>
      </c>
      <c r="BC81" s="21"/>
      <c r="BD81" s="19">
        <f t="shared" si="28"/>
        <v>7761</v>
      </c>
      <c r="BE81" s="20"/>
      <c r="BF81" s="22">
        <v>8631</v>
      </c>
      <c r="BG81" s="20"/>
      <c r="BH81" s="21"/>
      <c r="BI81" s="21"/>
      <c r="BJ81" s="21">
        <v>12081</v>
      </c>
      <c r="BK81" s="21">
        <v>2469</v>
      </c>
      <c r="BL81" s="21">
        <v>7828</v>
      </c>
      <c r="BM81" s="21"/>
      <c r="BN81" s="21"/>
      <c r="BO81" s="21"/>
      <c r="BP81" s="21"/>
      <c r="BQ81" s="21"/>
      <c r="BR81" s="21"/>
      <c r="BS81" s="21">
        <v>27481</v>
      </c>
      <c r="BT81" s="19">
        <f t="shared" si="22"/>
        <v>49859</v>
      </c>
      <c r="BU81" s="20" t="s">
        <v>12</v>
      </c>
      <c r="BV81" s="19">
        <f t="shared" si="20"/>
        <v>104873</v>
      </c>
      <c r="BW81" s="20" t="s">
        <v>12</v>
      </c>
      <c r="BX81" s="19">
        <f t="shared" si="21"/>
        <v>0</v>
      </c>
      <c r="BY81" s="20" t="s">
        <v>12</v>
      </c>
      <c r="BZ81" s="19"/>
      <c r="CA81" s="20"/>
      <c r="CB81" s="19">
        <f t="shared" si="18"/>
        <v>0</v>
      </c>
      <c r="CC81" s="5"/>
      <c r="CD81" s="70"/>
      <c r="CE81" s="70"/>
      <c r="CG81" s="27">
        <v>64</v>
      </c>
      <c r="CH81" s="36" t="s">
        <v>311</v>
      </c>
      <c r="CK81" s="13">
        <f>(+CB204)</f>
        <v>50254448.689999998</v>
      </c>
      <c r="CL81" s="5" t="s">
        <v>12</v>
      </c>
    </row>
    <row r="82" spans="1:90" x14ac:dyDescent="0.2">
      <c r="A82" s="6">
        <f t="shared" si="16"/>
        <v>1</v>
      </c>
      <c r="B82" s="30" t="s">
        <v>307</v>
      </c>
      <c r="C82" s="19">
        <v>122780</v>
      </c>
      <c r="D82" s="20"/>
      <c r="E82" s="21"/>
      <c r="F82" s="21"/>
      <c r="G82" s="21">
        <v>133</v>
      </c>
      <c r="H82" s="21"/>
      <c r="I82" s="21"/>
      <c r="J82" s="21"/>
      <c r="K82" s="21"/>
      <c r="L82" s="21"/>
      <c r="M82" s="21">
        <v>19475</v>
      </c>
      <c r="N82" s="19">
        <f t="shared" si="17"/>
        <v>19608</v>
      </c>
      <c r="O82" s="20"/>
      <c r="P82" s="21">
        <v>22739</v>
      </c>
      <c r="Q82" s="21"/>
      <c r="R82" s="21"/>
      <c r="S82" s="21"/>
      <c r="T82" s="21"/>
      <c r="U82" s="60">
        <f t="shared" si="23"/>
        <v>22739</v>
      </c>
      <c r="V82" s="20"/>
      <c r="W82" s="21"/>
      <c r="X82" s="21"/>
      <c r="Y82" s="21"/>
      <c r="Z82" s="21"/>
      <c r="AA82" s="21"/>
      <c r="AB82" s="19">
        <f t="shared" si="24"/>
        <v>0</v>
      </c>
      <c r="AC82" s="20"/>
      <c r="AD82" s="19">
        <f t="shared" si="19"/>
        <v>42347</v>
      </c>
      <c r="AE82" s="20"/>
      <c r="AF82" s="21"/>
      <c r="AG82" s="21"/>
      <c r="AH82" s="21"/>
      <c r="AI82" s="21"/>
      <c r="AJ82" s="19">
        <f t="shared" si="25"/>
        <v>0</v>
      </c>
      <c r="AK82" s="20"/>
      <c r="AL82" s="21"/>
      <c r="AM82" s="21"/>
      <c r="AN82" s="21"/>
      <c r="AO82" s="21"/>
      <c r="AP82" s="19">
        <f t="shared" si="26"/>
        <v>0</v>
      </c>
      <c r="AQ82" s="20"/>
      <c r="AR82" s="21">
        <v>10526</v>
      </c>
      <c r="AS82" s="21"/>
      <c r="AT82" s="21">
        <v>977</v>
      </c>
      <c r="AU82" s="21"/>
      <c r="AV82" s="21"/>
      <c r="AW82" s="21"/>
      <c r="AX82" s="19">
        <f t="shared" si="27"/>
        <v>11503</v>
      </c>
      <c r="AY82" s="20"/>
      <c r="AZ82" s="21"/>
      <c r="BA82" s="21"/>
      <c r="BB82" s="21">
        <v>121</v>
      </c>
      <c r="BC82" s="21"/>
      <c r="BD82" s="19">
        <f t="shared" si="28"/>
        <v>121</v>
      </c>
      <c r="BE82" s="20"/>
      <c r="BF82" s="22"/>
      <c r="BG82" s="20"/>
      <c r="BH82" s="21"/>
      <c r="BI82" s="21"/>
      <c r="BJ82" s="21">
        <v>893</v>
      </c>
      <c r="BK82" s="21"/>
      <c r="BL82" s="21"/>
      <c r="BM82" s="21"/>
      <c r="BN82" s="21"/>
      <c r="BO82" s="21"/>
      <c r="BP82" s="21"/>
      <c r="BQ82" s="21">
        <v>4285</v>
      </c>
      <c r="BR82" s="21"/>
      <c r="BS82" s="21">
        <v>1124</v>
      </c>
      <c r="BT82" s="19">
        <f t="shared" si="22"/>
        <v>6302</v>
      </c>
      <c r="BU82" s="20" t="s">
        <v>12</v>
      </c>
      <c r="BV82" s="19">
        <f t="shared" si="20"/>
        <v>17926</v>
      </c>
      <c r="BW82" s="20" t="s">
        <v>12</v>
      </c>
      <c r="BX82" s="19">
        <f t="shared" si="21"/>
        <v>24421</v>
      </c>
      <c r="BY82" s="20" t="s">
        <v>12</v>
      </c>
      <c r="BZ82" s="19"/>
      <c r="CA82" s="20"/>
      <c r="CB82" s="19">
        <f t="shared" si="18"/>
        <v>147201</v>
      </c>
      <c r="CC82" s="5"/>
      <c r="CD82" s="70"/>
      <c r="CE82" s="70"/>
      <c r="CL82" s="5"/>
    </row>
    <row r="83" spans="1:90" x14ac:dyDescent="0.2">
      <c r="A83" s="6">
        <f t="shared" si="16"/>
        <v>1</v>
      </c>
      <c r="B83" s="30" t="s">
        <v>309</v>
      </c>
      <c r="C83" s="19">
        <v>2723623</v>
      </c>
      <c r="D83" s="20"/>
      <c r="E83" s="21"/>
      <c r="F83" s="21"/>
      <c r="G83" s="21">
        <v>5186</v>
      </c>
      <c r="H83" s="21">
        <v>580256</v>
      </c>
      <c r="I83" s="21"/>
      <c r="J83" s="21"/>
      <c r="K83" s="21">
        <v>291153</v>
      </c>
      <c r="L83" s="21"/>
      <c r="M83" s="21">
        <v>468206</v>
      </c>
      <c r="N83" s="19">
        <f t="shared" si="17"/>
        <v>1344801</v>
      </c>
      <c r="O83" s="20"/>
      <c r="P83" s="21">
        <v>480092</v>
      </c>
      <c r="Q83" s="21"/>
      <c r="R83" s="21"/>
      <c r="S83" s="21"/>
      <c r="T83" s="21"/>
      <c r="U83" s="60">
        <f t="shared" si="23"/>
        <v>480092</v>
      </c>
      <c r="V83" s="20"/>
      <c r="W83" s="21"/>
      <c r="X83" s="21"/>
      <c r="Y83" s="21"/>
      <c r="Z83" s="21"/>
      <c r="AA83" s="21"/>
      <c r="AB83" s="19">
        <f t="shared" si="24"/>
        <v>0</v>
      </c>
      <c r="AC83" s="20"/>
      <c r="AD83" s="19">
        <f t="shared" si="19"/>
        <v>1824893</v>
      </c>
      <c r="AE83" s="20"/>
      <c r="AF83" s="21">
        <v>118</v>
      </c>
      <c r="AG83" s="21">
        <v>3086</v>
      </c>
      <c r="AH83" s="21"/>
      <c r="AI83" s="21">
        <v>5400</v>
      </c>
      <c r="AJ83" s="19">
        <f t="shared" si="25"/>
        <v>8604</v>
      </c>
      <c r="AK83" s="20"/>
      <c r="AL83" s="21">
        <v>30891</v>
      </c>
      <c r="AM83" s="21">
        <v>13026</v>
      </c>
      <c r="AN83" s="21"/>
      <c r="AO83" s="21">
        <v>9327</v>
      </c>
      <c r="AP83" s="19">
        <f t="shared" si="26"/>
        <v>53244</v>
      </c>
      <c r="AQ83" s="20"/>
      <c r="AR83" s="21">
        <v>352774</v>
      </c>
      <c r="AS83" s="21">
        <v>52943</v>
      </c>
      <c r="AT83" s="21">
        <v>55058</v>
      </c>
      <c r="AU83" s="21">
        <v>4252</v>
      </c>
      <c r="AV83" s="21"/>
      <c r="AW83" s="21">
        <v>130399</v>
      </c>
      <c r="AX83" s="19">
        <f t="shared" si="27"/>
        <v>595426</v>
      </c>
      <c r="AY83" s="20"/>
      <c r="AZ83" s="21">
        <v>58220</v>
      </c>
      <c r="BA83" s="21">
        <v>111367</v>
      </c>
      <c r="BB83" s="21">
        <v>161329</v>
      </c>
      <c r="BC83" s="21"/>
      <c r="BD83" s="19">
        <f t="shared" si="28"/>
        <v>330916</v>
      </c>
      <c r="BE83" s="20"/>
      <c r="BF83" s="22">
        <v>349193</v>
      </c>
      <c r="BG83" s="20"/>
      <c r="BH83" s="21"/>
      <c r="BI83" s="21"/>
      <c r="BJ83" s="21">
        <v>152749</v>
      </c>
      <c r="BK83" s="21"/>
      <c r="BL83" s="21">
        <v>259729</v>
      </c>
      <c r="BM83" s="21">
        <v>27297</v>
      </c>
      <c r="BN83" s="21"/>
      <c r="BO83" s="21">
        <v>13993</v>
      </c>
      <c r="BP83" s="21"/>
      <c r="BQ83" s="21"/>
      <c r="BR83" s="21"/>
      <c r="BS83" s="21"/>
      <c r="BT83" s="19">
        <f t="shared" si="22"/>
        <v>453768</v>
      </c>
      <c r="BU83" s="20" t="s">
        <v>12</v>
      </c>
      <c r="BV83" s="19">
        <f t="shared" si="20"/>
        <v>1791151</v>
      </c>
      <c r="BW83" s="20" t="s">
        <v>12</v>
      </c>
      <c r="BX83" s="19">
        <f t="shared" si="21"/>
        <v>33742</v>
      </c>
      <c r="BY83" s="20" t="s">
        <v>12</v>
      </c>
      <c r="BZ83" s="19"/>
      <c r="CA83" s="20"/>
      <c r="CB83" s="19">
        <f t="shared" si="18"/>
        <v>2757365</v>
      </c>
      <c r="CC83" s="5"/>
      <c r="CD83" s="70">
        <v>2757365</v>
      </c>
      <c r="CE83" s="70"/>
      <c r="CL83" s="5"/>
    </row>
    <row r="84" spans="1:90" x14ac:dyDescent="0.2">
      <c r="A84" s="6">
        <f t="shared" si="16"/>
        <v>1</v>
      </c>
      <c r="B84" s="30" t="s">
        <v>310</v>
      </c>
      <c r="C84" s="19">
        <v>5237</v>
      </c>
      <c r="D84" s="20"/>
      <c r="E84" s="21"/>
      <c r="F84" s="21"/>
      <c r="G84" s="21"/>
      <c r="H84" s="21"/>
      <c r="I84" s="21"/>
      <c r="J84" s="21"/>
      <c r="K84" s="21">
        <v>36409</v>
      </c>
      <c r="L84" s="21"/>
      <c r="M84" s="21">
        <v>32113</v>
      </c>
      <c r="N84" s="19">
        <f t="shared" si="17"/>
        <v>68522</v>
      </c>
      <c r="O84" s="20"/>
      <c r="P84" s="21">
        <v>19878</v>
      </c>
      <c r="Q84" s="21"/>
      <c r="R84" s="21"/>
      <c r="S84" s="21"/>
      <c r="T84" s="21"/>
      <c r="U84" s="60">
        <f t="shared" si="23"/>
        <v>19878</v>
      </c>
      <c r="V84" s="20"/>
      <c r="W84" s="21"/>
      <c r="X84" s="21"/>
      <c r="Y84" s="21"/>
      <c r="Z84" s="21"/>
      <c r="AA84" s="21"/>
      <c r="AB84" s="19">
        <f t="shared" si="24"/>
        <v>0</v>
      </c>
      <c r="AC84" s="20"/>
      <c r="AD84" s="19">
        <f t="shared" si="19"/>
        <v>88400</v>
      </c>
      <c r="AE84" s="20"/>
      <c r="AF84" s="21"/>
      <c r="AG84" s="21"/>
      <c r="AH84" s="21"/>
      <c r="AI84" s="21"/>
      <c r="AJ84" s="19">
        <f t="shared" si="25"/>
        <v>0</v>
      </c>
      <c r="AK84" s="20"/>
      <c r="AL84" s="21"/>
      <c r="AM84" s="21"/>
      <c r="AN84" s="21"/>
      <c r="AO84" s="21">
        <v>183</v>
      </c>
      <c r="AP84" s="19">
        <f t="shared" si="26"/>
        <v>183</v>
      </c>
      <c r="AQ84" s="20"/>
      <c r="AR84" s="21">
        <v>12593</v>
      </c>
      <c r="AS84" s="21"/>
      <c r="AT84" s="21">
        <v>8806</v>
      </c>
      <c r="AU84" s="21"/>
      <c r="AV84" s="21"/>
      <c r="AW84" s="21">
        <v>12194</v>
      </c>
      <c r="AX84" s="19">
        <f t="shared" si="27"/>
        <v>33593</v>
      </c>
      <c r="AY84" s="20"/>
      <c r="AZ84" s="21"/>
      <c r="BA84" s="21"/>
      <c r="BB84" s="21"/>
      <c r="BC84" s="21"/>
      <c r="BD84" s="19">
        <f t="shared" si="28"/>
        <v>0</v>
      </c>
      <c r="BE84" s="20"/>
      <c r="BF84" s="22"/>
      <c r="BG84" s="20"/>
      <c r="BH84" s="21"/>
      <c r="BI84" s="21"/>
      <c r="BJ84" s="21">
        <v>5874</v>
      </c>
      <c r="BK84" s="21"/>
      <c r="BL84" s="21"/>
      <c r="BM84" s="21"/>
      <c r="BN84" s="21"/>
      <c r="BO84" s="21"/>
      <c r="BP84" s="21"/>
      <c r="BQ84" s="21"/>
      <c r="BR84" s="21"/>
      <c r="BS84" s="21"/>
      <c r="BT84" s="19">
        <f t="shared" si="22"/>
        <v>5874</v>
      </c>
      <c r="BU84" s="20" t="s">
        <v>12</v>
      </c>
      <c r="BV84" s="19">
        <f t="shared" si="20"/>
        <v>39650</v>
      </c>
      <c r="BW84" s="20" t="s">
        <v>12</v>
      </c>
      <c r="BX84" s="19">
        <f t="shared" si="21"/>
        <v>48750</v>
      </c>
      <c r="BY84" s="20" t="s">
        <v>12</v>
      </c>
      <c r="BZ84" s="19"/>
      <c r="CA84" s="20"/>
      <c r="CB84" s="19">
        <f t="shared" si="18"/>
        <v>53987</v>
      </c>
      <c r="CC84" s="5"/>
      <c r="CD84" s="70">
        <v>53987</v>
      </c>
      <c r="CE84" s="70"/>
      <c r="CK84" s="24"/>
      <c r="CL84" s="5" t="s">
        <v>12</v>
      </c>
    </row>
    <row r="85" spans="1:90" x14ac:dyDescent="0.2">
      <c r="A85" s="6">
        <f t="shared" si="16"/>
        <v>1</v>
      </c>
      <c r="B85" s="30" t="s">
        <v>312</v>
      </c>
      <c r="C85" s="19">
        <v>91190.27</v>
      </c>
      <c r="D85" s="20"/>
      <c r="E85" s="21"/>
      <c r="F85" s="21"/>
      <c r="G85" s="21"/>
      <c r="H85" s="21"/>
      <c r="I85" s="21"/>
      <c r="J85" s="21"/>
      <c r="K85" s="21"/>
      <c r="L85" s="21"/>
      <c r="M85" s="21"/>
      <c r="N85" s="19">
        <f t="shared" si="17"/>
        <v>0</v>
      </c>
      <c r="O85" s="20"/>
      <c r="P85" s="21">
        <v>25276.84</v>
      </c>
      <c r="Q85" s="21">
        <v>3466.2</v>
      </c>
      <c r="R85" s="21"/>
      <c r="S85" s="21"/>
      <c r="T85" s="21"/>
      <c r="U85" s="60">
        <f t="shared" si="23"/>
        <v>28743.040000000001</v>
      </c>
      <c r="V85" s="20"/>
      <c r="W85" s="21"/>
      <c r="X85" s="21"/>
      <c r="Y85" s="21"/>
      <c r="Z85" s="21"/>
      <c r="AA85" s="21"/>
      <c r="AB85" s="19">
        <f t="shared" si="24"/>
        <v>0</v>
      </c>
      <c r="AC85" s="20"/>
      <c r="AD85" s="19">
        <f t="shared" si="19"/>
        <v>28743.040000000001</v>
      </c>
      <c r="AE85" s="20"/>
      <c r="AF85" s="21"/>
      <c r="AG85" s="21"/>
      <c r="AH85" s="21"/>
      <c r="AI85" s="21"/>
      <c r="AJ85" s="19">
        <f t="shared" si="25"/>
        <v>0</v>
      </c>
      <c r="AK85" s="20"/>
      <c r="AL85" s="21"/>
      <c r="AM85" s="21"/>
      <c r="AN85" s="21"/>
      <c r="AO85" s="21">
        <v>15848.5</v>
      </c>
      <c r="AP85" s="19">
        <f t="shared" si="26"/>
        <v>15848.5</v>
      </c>
      <c r="AQ85" s="20"/>
      <c r="AR85" s="21"/>
      <c r="AS85" s="21">
        <v>4854.8</v>
      </c>
      <c r="AT85" s="21">
        <v>980</v>
      </c>
      <c r="AU85" s="21"/>
      <c r="AV85" s="21"/>
      <c r="AW85" s="21"/>
      <c r="AX85" s="19">
        <f t="shared" si="27"/>
        <v>5834.8</v>
      </c>
      <c r="AY85" s="20"/>
      <c r="AZ85" s="21"/>
      <c r="BA85" s="21">
        <v>200.78</v>
      </c>
      <c r="BB85" s="21">
        <v>2080.91</v>
      </c>
      <c r="BC85" s="21">
        <v>559.88</v>
      </c>
      <c r="BD85" s="19">
        <f t="shared" si="28"/>
        <v>2841.57</v>
      </c>
      <c r="BE85" s="20"/>
      <c r="BF85" s="83">
        <v>5700.84</v>
      </c>
      <c r="BG85" s="20"/>
      <c r="BH85" s="21"/>
      <c r="BI85" s="21"/>
      <c r="BJ85" s="21">
        <v>11123.41</v>
      </c>
      <c r="BK85" s="21">
        <v>2500</v>
      </c>
      <c r="BL85" s="21"/>
      <c r="BM85" s="21"/>
      <c r="BN85" s="21"/>
      <c r="BO85" s="21"/>
      <c r="BP85" s="21"/>
      <c r="BQ85" s="21"/>
      <c r="BR85" s="21"/>
      <c r="BS85" s="21"/>
      <c r="BT85" s="19">
        <f t="shared" si="22"/>
        <v>13623.41</v>
      </c>
      <c r="BU85" s="20" t="s">
        <v>12</v>
      </c>
      <c r="BV85" s="19">
        <f t="shared" si="20"/>
        <v>43849.119999999995</v>
      </c>
      <c r="BW85" s="20" t="s">
        <v>12</v>
      </c>
      <c r="BX85" s="19">
        <f t="shared" si="21"/>
        <v>-15106.079999999994</v>
      </c>
      <c r="BY85" s="20" t="s">
        <v>12</v>
      </c>
      <c r="BZ85" s="19"/>
      <c r="CA85" s="20"/>
      <c r="CB85" s="19">
        <f t="shared" si="18"/>
        <v>76084.19</v>
      </c>
      <c r="CC85" s="5"/>
      <c r="CD85" s="70">
        <v>70000</v>
      </c>
      <c r="CE85" s="70">
        <v>6084.77</v>
      </c>
    </row>
    <row r="86" spans="1:90" x14ac:dyDescent="0.2">
      <c r="A86" s="6">
        <f t="shared" si="16"/>
        <v>1</v>
      </c>
      <c r="B86" s="30" t="s">
        <v>313</v>
      </c>
      <c r="C86" s="19"/>
      <c r="D86" s="20"/>
      <c r="E86" s="21"/>
      <c r="F86" s="21"/>
      <c r="G86" s="21"/>
      <c r="H86" s="21">
        <v>101870</v>
      </c>
      <c r="I86" s="21"/>
      <c r="J86" s="21"/>
      <c r="K86" s="21"/>
      <c r="L86" s="21"/>
      <c r="M86" s="21">
        <v>16529</v>
      </c>
      <c r="N86" s="19">
        <f t="shared" si="17"/>
        <v>118399</v>
      </c>
      <c r="O86" s="20"/>
      <c r="P86" s="21">
        <v>107266</v>
      </c>
      <c r="Q86" s="21">
        <v>63901</v>
      </c>
      <c r="R86" s="21">
        <v>122833</v>
      </c>
      <c r="S86" s="21"/>
      <c r="T86" s="21">
        <v>125634</v>
      </c>
      <c r="U86" s="60">
        <f t="shared" si="23"/>
        <v>419634</v>
      </c>
      <c r="V86" s="20"/>
      <c r="W86" s="21"/>
      <c r="X86" s="21"/>
      <c r="Y86" s="21"/>
      <c r="Z86" s="21"/>
      <c r="AA86" s="21"/>
      <c r="AB86" s="19">
        <f t="shared" si="24"/>
        <v>0</v>
      </c>
      <c r="AC86" s="20"/>
      <c r="AD86" s="19">
        <f t="shared" si="19"/>
        <v>538033</v>
      </c>
      <c r="AE86" s="20"/>
      <c r="AF86" s="21"/>
      <c r="AG86" s="21"/>
      <c r="AH86" s="21"/>
      <c r="AI86" s="21"/>
      <c r="AJ86" s="19">
        <f t="shared" si="25"/>
        <v>0</v>
      </c>
      <c r="AK86" s="20"/>
      <c r="AL86" s="21">
        <v>194275.15</v>
      </c>
      <c r="AM86" s="21">
        <v>801.87</v>
      </c>
      <c r="AN86" s="21"/>
      <c r="AO86" s="21">
        <v>184</v>
      </c>
      <c r="AP86" s="19">
        <f t="shared" si="26"/>
        <v>195261.02</v>
      </c>
      <c r="AQ86" s="20"/>
      <c r="AR86" s="21">
        <v>33524.22</v>
      </c>
      <c r="AS86" s="21">
        <v>5492.8</v>
      </c>
      <c r="AT86" s="21">
        <v>5000</v>
      </c>
      <c r="AU86" s="21"/>
      <c r="AV86" s="21"/>
      <c r="AW86" s="21">
        <v>58110.45</v>
      </c>
      <c r="AX86" s="19">
        <f t="shared" si="27"/>
        <v>102127.47</v>
      </c>
      <c r="AY86" s="20"/>
      <c r="AZ86" s="21">
        <v>16336.68</v>
      </c>
      <c r="BA86" s="21">
        <v>29732.44</v>
      </c>
      <c r="BB86" s="21">
        <v>13066.82</v>
      </c>
      <c r="BC86" s="21">
        <v>94992.22</v>
      </c>
      <c r="BD86" s="19">
        <f t="shared" si="28"/>
        <v>154128.16</v>
      </c>
      <c r="BE86" s="20"/>
      <c r="BF86" s="22">
        <v>58110.45</v>
      </c>
      <c r="BG86" s="20"/>
      <c r="BH86" s="21"/>
      <c r="BI86" s="21"/>
      <c r="BJ86" s="21">
        <v>554.65</v>
      </c>
      <c r="BK86" s="21">
        <v>9244.08</v>
      </c>
      <c r="BL86" s="21"/>
      <c r="BM86" s="21"/>
      <c r="BN86" s="21"/>
      <c r="BO86" s="21"/>
      <c r="BP86" s="21"/>
      <c r="BQ86" s="21"/>
      <c r="BR86" s="21"/>
      <c r="BS86" s="21">
        <v>18607.47</v>
      </c>
      <c r="BT86" s="19">
        <f t="shared" si="22"/>
        <v>28406.2</v>
      </c>
      <c r="BU86" s="20" t="s">
        <v>12</v>
      </c>
      <c r="BV86" s="19">
        <f t="shared" si="20"/>
        <v>538033.30000000005</v>
      </c>
      <c r="BW86" s="20" t="s">
        <v>12</v>
      </c>
      <c r="BX86" s="19">
        <f t="shared" si="21"/>
        <v>-0.30000000004656613</v>
      </c>
      <c r="BY86" s="20" t="s">
        <v>12</v>
      </c>
      <c r="BZ86" s="19"/>
      <c r="CA86" s="20"/>
      <c r="CB86" s="19">
        <f t="shared" si="18"/>
        <v>-0.30000000004656613</v>
      </c>
      <c r="CC86" s="5"/>
      <c r="CD86" s="70"/>
      <c r="CE86" s="70"/>
    </row>
    <row r="87" spans="1:90" x14ac:dyDescent="0.2">
      <c r="A87" s="6">
        <f t="shared" si="16"/>
        <v>1</v>
      </c>
      <c r="B87" s="30" t="s">
        <v>314</v>
      </c>
      <c r="C87" s="19">
        <v>111270</v>
      </c>
      <c r="D87" s="20"/>
      <c r="E87" s="21">
        <v>33600</v>
      </c>
      <c r="F87" s="21"/>
      <c r="G87" s="21">
        <v>111</v>
      </c>
      <c r="H87" s="21"/>
      <c r="I87" s="21"/>
      <c r="J87" s="21"/>
      <c r="K87" s="21"/>
      <c r="L87" s="21"/>
      <c r="M87" s="21">
        <v>8353</v>
      </c>
      <c r="N87" s="19">
        <f t="shared" si="17"/>
        <v>42064</v>
      </c>
      <c r="O87" s="20"/>
      <c r="P87" s="21">
        <v>9240</v>
      </c>
      <c r="Q87" s="21">
        <v>3477</v>
      </c>
      <c r="R87" s="21">
        <v>7890</v>
      </c>
      <c r="S87" s="21"/>
      <c r="T87" s="21">
        <v>3678</v>
      </c>
      <c r="U87" s="60">
        <f t="shared" si="23"/>
        <v>24285</v>
      </c>
      <c r="V87" s="20"/>
      <c r="W87" s="21"/>
      <c r="X87" s="21"/>
      <c r="Y87" s="21"/>
      <c r="Z87" s="21"/>
      <c r="AA87" s="21"/>
      <c r="AB87" s="19">
        <f t="shared" si="24"/>
        <v>0</v>
      </c>
      <c r="AC87" s="20"/>
      <c r="AD87" s="19">
        <f t="shared" si="19"/>
        <v>66349</v>
      </c>
      <c r="AE87" s="20"/>
      <c r="AF87" s="21"/>
      <c r="AG87" s="21"/>
      <c r="AH87" s="21"/>
      <c r="AI87" s="21"/>
      <c r="AJ87" s="19">
        <f t="shared" si="25"/>
        <v>0</v>
      </c>
      <c r="AK87" s="20"/>
      <c r="AL87" s="21"/>
      <c r="AM87" s="21"/>
      <c r="AN87" s="21"/>
      <c r="AO87" s="21"/>
      <c r="AP87" s="19">
        <f t="shared" si="26"/>
        <v>0</v>
      </c>
      <c r="AQ87" s="20"/>
      <c r="AR87" s="21"/>
      <c r="AS87" s="21"/>
      <c r="AT87" s="21"/>
      <c r="AU87" s="21"/>
      <c r="AV87" s="21"/>
      <c r="AW87" s="21"/>
      <c r="AX87" s="19">
        <f t="shared" si="27"/>
        <v>0</v>
      </c>
      <c r="AY87" s="20"/>
      <c r="AZ87" s="21"/>
      <c r="BA87" s="21"/>
      <c r="BB87" s="21"/>
      <c r="BC87" s="21"/>
      <c r="BD87" s="19">
        <f t="shared" si="28"/>
        <v>0</v>
      </c>
      <c r="BE87" s="20"/>
      <c r="BF87" s="22">
        <v>19869</v>
      </c>
      <c r="BG87" s="20"/>
      <c r="BH87" s="21"/>
      <c r="BI87" s="21"/>
      <c r="BJ87" s="21">
        <v>4147</v>
      </c>
      <c r="BK87" s="21">
        <v>4550</v>
      </c>
      <c r="BL87" s="21"/>
      <c r="BM87" s="21"/>
      <c r="BN87" s="21"/>
      <c r="BO87" s="21"/>
      <c r="BP87" s="21"/>
      <c r="BQ87" s="21"/>
      <c r="BR87" s="21"/>
      <c r="BS87" s="21">
        <v>27679</v>
      </c>
      <c r="BT87" s="19">
        <f t="shared" si="22"/>
        <v>36376</v>
      </c>
      <c r="BU87" s="20" t="s">
        <v>12</v>
      </c>
      <c r="BV87" s="19">
        <f t="shared" si="20"/>
        <v>56245</v>
      </c>
      <c r="BW87" s="20" t="s">
        <v>12</v>
      </c>
      <c r="BX87" s="19">
        <f t="shared" si="21"/>
        <v>10104</v>
      </c>
      <c r="BY87" s="20" t="s">
        <v>12</v>
      </c>
      <c r="BZ87" s="19"/>
      <c r="CA87" s="20"/>
      <c r="CB87" s="19">
        <f t="shared" si="18"/>
        <v>121374</v>
      </c>
      <c r="CC87" s="5"/>
      <c r="CD87" s="70">
        <v>35000</v>
      </c>
      <c r="CE87" s="70"/>
    </row>
    <row r="88" spans="1:90" x14ac:dyDescent="0.2">
      <c r="A88" s="6">
        <f t="shared" si="16"/>
        <v>1</v>
      </c>
      <c r="B88" s="30" t="s">
        <v>315</v>
      </c>
      <c r="C88" s="19"/>
      <c r="D88" s="20"/>
      <c r="E88" s="21"/>
      <c r="F88" s="21"/>
      <c r="G88" s="21">
        <v>130</v>
      </c>
      <c r="H88" s="21">
        <v>22304</v>
      </c>
      <c r="I88" s="21"/>
      <c r="J88" s="21"/>
      <c r="K88" s="21"/>
      <c r="L88" s="21"/>
      <c r="M88" s="21">
        <v>10790</v>
      </c>
      <c r="N88" s="19">
        <f t="shared" si="17"/>
        <v>33224</v>
      </c>
      <c r="O88" s="20"/>
      <c r="P88" s="21">
        <v>88317</v>
      </c>
      <c r="Q88" s="21"/>
      <c r="R88" s="21"/>
      <c r="S88" s="21"/>
      <c r="T88" s="21"/>
      <c r="U88" s="60">
        <f t="shared" si="23"/>
        <v>88317</v>
      </c>
      <c r="V88" s="20"/>
      <c r="W88" s="21"/>
      <c r="X88" s="21"/>
      <c r="Y88" s="21"/>
      <c r="Z88" s="21"/>
      <c r="AA88" s="21"/>
      <c r="AB88" s="19">
        <f t="shared" si="24"/>
        <v>0</v>
      </c>
      <c r="AC88" s="20"/>
      <c r="AD88" s="19">
        <f t="shared" si="19"/>
        <v>121541</v>
      </c>
      <c r="AE88" s="20"/>
      <c r="AF88" s="21"/>
      <c r="AG88" s="21"/>
      <c r="AH88" s="21"/>
      <c r="AI88" s="21"/>
      <c r="AJ88" s="19">
        <f t="shared" si="25"/>
        <v>0</v>
      </c>
      <c r="AK88" s="20"/>
      <c r="AL88" s="21">
        <v>1043</v>
      </c>
      <c r="AM88" s="21"/>
      <c r="AN88" s="21"/>
      <c r="AO88" s="21"/>
      <c r="AP88" s="19">
        <f t="shared" si="26"/>
        <v>1043</v>
      </c>
      <c r="AQ88" s="20"/>
      <c r="AR88" s="21">
        <v>25471</v>
      </c>
      <c r="AS88" s="21">
        <v>16167</v>
      </c>
      <c r="AT88" s="21">
        <v>5928</v>
      </c>
      <c r="AU88" s="21">
        <v>2561</v>
      </c>
      <c r="AV88" s="21"/>
      <c r="AW88" s="21">
        <v>12368</v>
      </c>
      <c r="AX88" s="19">
        <f t="shared" si="27"/>
        <v>62495</v>
      </c>
      <c r="AY88" s="20"/>
      <c r="AZ88" s="21">
        <v>9573</v>
      </c>
      <c r="BA88" s="21"/>
      <c r="BB88" s="21">
        <v>5551</v>
      </c>
      <c r="BC88" s="21"/>
      <c r="BD88" s="19">
        <f t="shared" si="28"/>
        <v>15124</v>
      </c>
      <c r="BE88" s="20"/>
      <c r="BF88" s="22">
        <v>12373</v>
      </c>
      <c r="BG88" s="20"/>
      <c r="BH88" s="21"/>
      <c r="BI88" s="21"/>
      <c r="BJ88" s="21">
        <v>22791</v>
      </c>
      <c r="BK88" s="21"/>
      <c r="BL88" s="21"/>
      <c r="BM88" s="21"/>
      <c r="BN88" s="21"/>
      <c r="BO88" s="21"/>
      <c r="BP88" s="21"/>
      <c r="BQ88" s="21"/>
      <c r="BR88" s="21"/>
      <c r="BS88" s="21"/>
      <c r="BT88" s="19">
        <f t="shared" si="22"/>
        <v>22791</v>
      </c>
      <c r="BU88" s="20" t="s">
        <v>12</v>
      </c>
      <c r="BV88" s="19">
        <f t="shared" si="20"/>
        <v>113826</v>
      </c>
      <c r="BW88" s="20" t="s">
        <v>12</v>
      </c>
      <c r="BX88" s="19">
        <f t="shared" si="21"/>
        <v>7715</v>
      </c>
      <c r="BY88" s="20" t="s">
        <v>12</v>
      </c>
      <c r="BZ88" s="19"/>
      <c r="CA88" s="20"/>
      <c r="CB88" s="19">
        <f t="shared" si="18"/>
        <v>7715</v>
      </c>
      <c r="CC88" s="5"/>
      <c r="CD88" s="70">
        <v>7715</v>
      </c>
      <c r="CE88" s="70"/>
    </row>
    <row r="89" spans="1:90" x14ac:dyDescent="0.2">
      <c r="A89" s="6">
        <f t="shared" si="16"/>
        <v>0</v>
      </c>
      <c r="B89" s="30" t="s">
        <v>316</v>
      </c>
      <c r="C89" s="19"/>
      <c r="D89" s="20"/>
      <c r="E89" s="21"/>
      <c r="F89" s="21"/>
      <c r="G89" s="21"/>
      <c r="H89" s="21"/>
      <c r="I89" s="21"/>
      <c r="J89" s="21"/>
      <c r="K89" s="21"/>
      <c r="L89" s="21"/>
      <c r="M89" s="21"/>
      <c r="N89" s="19">
        <f t="shared" si="17"/>
        <v>0</v>
      </c>
      <c r="O89" s="20"/>
      <c r="P89" s="21"/>
      <c r="Q89" s="21"/>
      <c r="R89" s="21"/>
      <c r="S89" s="21"/>
      <c r="T89" s="21"/>
      <c r="U89" s="60">
        <f t="shared" si="23"/>
        <v>0</v>
      </c>
      <c r="V89" s="20"/>
      <c r="W89" s="21"/>
      <c r="X89" s="21"/>
      <c r="Y89" s="21"/>
      <c r="Z89" s="21"/>
      <c r="AA89" s="21"/>
      <c r="AB89" s="19">
        <f t="shared" si="24"/>
        <v>0</v>
      </c>
      <c r="AC89" s="20"/>
      <c r="AD89" s="19">
        <f t="shared" si="19"/>
        <v>0</v>
      </c>
      <c r="AE89" s="20"/>
      <c r="AF89" s="21"/>
      <c r="AG89" s="21"/>
      <c r="AH89" s="21"/>
      <c r="AI89" s="21"/>
      <c r="AJ89" s="19">
        <f t="shared" si="25"/>
        <v>0</v>
      </c>
      <c r="AK89" s="20"/>
      <c r="AL89" s="21"/>
      <c r="AM89" s="21"/>
      <c r="AN89" s="21"/>
      <c r="AO89" s="21"/>
      <c r="AP89" s="19">
        <f t="shared" si="26"/>
        <v>0</v>
      </c>
      <c r="AQ89" s="20"/>
      <c r="AR89" s="21"/>
      <c r="AS89" s="21"/>
      <c r="AT89" s="21"/>
      <c r="AU89" s="21"/>
      <c r="AV89" s="21"/>
      <c r="AW89" s="21"/>
      <c r="AX89" s="19">
        <f t="shared" si="27"/>
        <v>0</v>
      </c>
      <c r="AY89" s="20"/>
      <c r="AZ89" s="21"/>
      <c r="BA89" s="21"/>
      <c r="BB89" s="21"/>
      <c r="BC89" s="21"/>
      <c r="BD89" s="19">
        <f t="shared" si="28"/>
        <v>0</v>
      </c>
      <c r="BE89" s="20"/>
      <c r="BF89" s="22"/>
      <c r="BG89" s="20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19">
        <f t="shared" si="22"/>
        <v>0</v>
      </c>
      <c r="BU89" s="20" t="s">
        <v>12</v>
      </c>
      <c r="BV89" s="19">
        <f t="shared" si="20"/>
        <v>0</v>
      </c>
      <c r="BW89" s="20" t="s">
        <v>12</v>
      </c>
      <c r="BX89" s="19">
        <f t="shared" si="21"/>
        <v>0</v>
      </c>
      <c r="BY89" s="20" t="s">
        <v>12</v>
      </c>
      <c r="BZ89" s="19"/>
      <c r="CA89" s="20"/>
      <c r="CB89" s="19">
        <f t="shared" si="18"/>
        <v>0</v>
      </c>
      <c r="CC89" s="5"/>
      <c r="CD89" s="70"/>
      <c r="CE89" s="70"/>
    </row>
    <row r="90" spans="1:90" x14ac:dyDescent="0.2">
      <c r="A90" s="6">
        <f t="shared" si="16"/>
        <v>1</v>
      </c>
      <c r="B90" s="30" t="s">
        <v>317</v>
      </c>
      <c r="C90" s="19"/>
      <c r="D90" s="20"/>
      <c r="E90" s="21">
        <v>10274.44</v>
      </c>
      <c r="F90" s="21"/>
      <c r="G90" s="21"/>
      <c r="H90" s="21"/>
      <c r="I90" s="21"/>
      <c r="J90" s="21"/>
      <c r="K90" s="21"/>
      <c r="L90" s="21"/>
      <c r="M90" s="21">
        <v>36000</v>
      </c>
      <c r="N90" s="19">
        <f t="shared" si="17"/>
        <v>46274.44</v>
      </c>
      <c r="O90" s="20"/>
      <c r="P90" s="21">
        <v>22535.97</v>
      </c>
      <c r="Q90" s="21"/>
      <c r="R90" s="21"/>
      <c r="S90" s="21"/>
      <c r="T90" s="21"/>
      <c r="U90" s="60">
        <f t="shared" si="23"/>
        <v>22535.97</v>
      </c>
      <c r="V90" s="20"/>
      <c r="W90" s="21"/>
      <c r="X90" s="21"/>
      <c r="Y90" s="21"/>
      <c r="Z90" s="21"/>
      <c r="AA90" s="21"/>
      <c r="AB90" s="19">
        <f t="shared" si="24"/>
        <v>0</v>
      </c>
      <c r="AC90" s="20"/>
      <c r="AD90" s="19">
        <f t="shared" si="19"/>
        <v>68810.41</v>
      </c>
      <c r="AE90" s="20"/>
      <c r="AF90" s="21"/>
      <c r="AG90" s="21"/>
      <c r="AH90" s="21"/>
      <c r="AI90" s="21"/>
      <c r="AJ90" s="19">
        <f t="shared" si="25"/>
        <v>0</v>
      </c>
      <c r="AK90" s="20"/>
      <c r="AL90" s="21"/>
      <c r="AM90" s="21"/>
      <c r="AN90" s="21"/>
      <c r="AO90" s="21"/>
      <c r="AP90" s="19">
        <f t="shared" si="26"/>
        <v>0</v>
      </c>
      <c r="AQ90" s="20"/>
      <c r="AR90" s="21"/>
      <c r="AS90" s="21"/>
      <c r="AT90" s="21">
        <v>457.51</v>
      </c>
      <c r="AU90" s="21">
        <v>504.46</v>
      </c>
      <c r="AV90" s="21"/>
      <c r="AW90" s="21">
        <v>10066.94</v>
      </c>
      <c r="AX90" s="19">
        <f t="shared" si="27"/>
        <v>11028.91</v>
      </c>
      <c r="AY90" s="20"/>
      <c r="AZ90" s="21"/>
      <c r="BA90" s="21"/>
      <c r="BB90" s="21">
        <v>777.26</v>
      </c>
      <c r="BC90" s="21">
        <v>1274.94</v>
      </c>
      <c r="BD90" s="19">
        <f t="shared" si="28"/>
        <v>2052.1999999999998</v>
      </c>
      <c r="BE90" s="20"/>
      <c r="BF90" s="22">
        <v>11982.5</v>
      </c>
      <c r="BG90" s="20"/>
      <c r="BH90" s="21"/>
      <c r="BI90" s="21"/>
      <c r="BJ90" s="21">
        <v>7746.8</v>
      </c>
      <c r="BK90" s="21"/>
      <c r="BL90" s="21"/>
      <c r="BM90" s="21"/>
      <c r="BN90" s="21"/>
      <c r="BO90" s="21"/>
      <c r="BP90" s="21"/>
      <c r="BQ90" s="21"/>
      <c r="BR90" s="21"/>
      <c r="BS90" s="21"/>
      <c r="BT90" s="19">
        <f t="shared" si="22"/>
        <v>7746.8</v>
      </c>
      <c r="BU90" s="20" t="s">
        <v>12</v>
      </c>
      <c r="BV90" s="19">
        <f t="shared" si="20"/>
        <v>32810.410000000003</v>
      </c>
      <c r="BW90" s="20" t="s">
        <v>12</v>
      </c>
      <c r="BX90" s="19">
        <f t="shared" si="21"/>
        <v>36000</v>
      </c>
      <c r="BY90" s="20" t="s">
        <v>12</v>
      </c>
      <c r="BZ90" s="19"/>
      <c r="CA90" s="20"/>
      <c r="CB90" s="19">
        <f t="shared" si="18"/>
        <v>36000</v>
      </c>
      <c r="CC90" s="5"/>
      <c r="CD90" s="70">
        <v>36000</v>
      </c>
      <c r="CE90" s="70"/>
    </row>
    <row r="91" spans="1:90" x14ac:dyDescent="0.2">
      <c r="A91" s="6">
        <f t="shared" si="16"/>
        <v>0</v>
      </c>
      <c r="B91" s="30" t="s">
        <v>318</v>
      </c>
      <c r="C91" s="19"/>
      <c r="D91" s="20"/>
      <c r="E91" s="21"/>
      <c r="F91" s="21"/>
      <c r="G91" s="21"/>
      <c r="H91" s="21"/>
      <c r="I91" s="21"/>
      <c r="J91" s="21"/>
      <c r="K91" s="21"/>
      <c r="L91" s="21"/>
      <c r="M91" s="21"/>
      <c r="N91" s="19">
        <f t="shared" si="17"/>
        <v>0</v>
      </c>
      <c r="O91" s="20"/>
      <c r="P91" s="21"/>
      <c r="Q91" s="21"/>
      <c r="R91" s="21"/>
      <c r="S91" s="21"/>
      <c r="T91" s="21"/>
      <c r="U91" s="60">
        <f t="shared" si="23"/>
        <v>0</v>
      </c>
      <c r="V91" s="20"/>
      <c r="W91" s="21"/>
      <c r="X91" s="21"/>
      <c r="Y91" s="21"/>
      <c r="Z91" s="21"/>
      <c r="AA91" s="21"/>
      <c r="AB91" s="19">
        <f t="shared" si="24"/>
        <v>0</v>
      </c>
      <c r="AC91" s="20"/>
      <c r="AD91" s="19">
        <f t="shared" si="19"/>
        <v>0</v>
      </c>
      <c r="AE91" s="20"/>
      <c r="AF91" s="21"/>
      <c r="AG91" s="21"/>
      <c r="AH91" s="21"/>
      <c r="AI91" s="21"/>
      <c r="AJ91" s="19">
        <f t="shared" si="25"/>
        <v>0</v>
      </c>
      <c r="AK91" s="20"/>
      <c r="AL91" s="21"/>
      <c r="AM91" s="21"/>
      <c r="AN91" s="21"/>
      <c r="AO91" s="21"/>
      <c r="AP91" s="19">
        <f t="shared" si="26"/>
        <v>0</v>
      </c>
      <c r="AQ91" s="20"/>
      <c r="AR91" s="21"/>
      <c r="AS91" s="21"/>
      <c r="AT91" s="21"/>
      <c r="AU91" s="21"/>
      <c r="AV91" s="21"/>
      <c r="AW91" s="21"/>
      <c r="AX91" s="19">
        <f t="shared" si="27"/>
        <v>0</v>
      </c>
      <c r="AY91" s="20"/>
      <c r="AZ91" s="21"/>
      <c r="BA91" s="21"/>
      <c r="BB91" s="21"/>
      <c r="BC91" s="21"/>
      <c r="BD91" s="19">
        <f t="shared" si="28"/>
        <v>0</v>
      </c>
      <c r="BE91" s="20"/>
      <c r="BF91" s="22"/>
      <c r="BG91" s="20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19">
        <f t="shared" si="22"/>
        <v>0</v>
      </c>
      <c r="BU91" s="20" t="s">
        <v>12</v>
      </c>
      <c r="BV91" s="19">
        <f t="shared" si="20"/>
        <v>0</v>
      </c>
      <c r="BW91" s="20" t="s">
        <v>12</v>
      </c>
      <c r="BX91" s="19">
        <f t="shared" si="21"/>
        <v>0</v>
      </c>
      <c r="BY91" s="20" t="s">
        <v>12</v>
      </c>
      <c r="BZ91" s="19"/>
      <c r="CA91" s="20"/>
      <c r="CB91" s="19">
        <f t="shared" si="18"/>
        <v>0</v>
      </c>
      <c r="CC91" s="5"/>
      <c r="CD91" s="70"/>
      <c r="CE91" s="70"/>
    </row>
    <row r="92" spans="1:90" x14ac:dyDescent="0.2">
      <c r="A92" s="6">
        <f t="shared" si="16"/>
        <v>0</v>
      </c>
      <c r="B92" s="30" t="s">
        <v>319</v>
      </c>
      <c r="C92" s="19"/>
      <c r="D92" s="20"/>
      <c r="E92" s="21"/>
      <c r="F92" s="21"/>
      <c r="G92" s="21"/>
      <c r="H92" s="21"/>
      <c r="I92" s="21"/>
      <c r="J92" s="21"/>
      <c r="K92" s="21"/>
      <c r="L92" s="21"/>
      <c r="M92" s="21"/>
      <c r="N92" s="19">
        <f t="shared" si="17"/>
        <v>0</v>
      </c>
      <c r="O92" s="20"/>
      <c r="P92" s="21"/>
      <c r="Q92" s="21"/>
      <c r="R92" s="21"/>
      <c r="S92" s="21"/>
      <c r="T92" s="21"/>
      <c r="U92" s="60">
        <f t="shared" si="23"/>
        <v>0</v>
      </c>
      <c r="V92" s="20"/>
      <c r="W92" s="21"/>
      <c r="X92" s="21"/>
      <c r="Y92" s="21"/>
      <c r="Z92" s="21"/>
      <c r="AA92" s="21"/>
      <c r="AB92" s="19">
        <f t="shared" si="24"/>
        <v>0</v>
      </c>
      <c r="AC92" s="20"/>
      <c r="AD92" s="19">
        <f t="shared" si="19"/>
        <v>0</v>
      </c>
      <c r="AE92" s="20"/>
      <c r="AF92" s="21"/>
      <c r="AG92" s="21"/>
      <c r="AH92" s="21"/>
      <c r="AI92" s="21"/>
      <c r="AJ92" s="19">
        <f t="shared" si="25"/>
        <v>0</v>
      </c>
      <c r="AK92" s="20"/>
      <c r="AL92" s="21"/>
      <c r="AM92" s="21"/>
      <c r="AN92" s="21"/>
      <c r="AO92" s="21"/>
      <c r="AP92" s="19">
        <f t="shared" si="26"/>
        <v>0</v>
      </c>
      <c r="AQ92" s="20"/>
      <c r="AR92" s="21"/>
      <c r="AS92" s="21"/>
      <c r="AT92" s="21"/>
      <c r="AU92" s="21"/>
      <c r="AV92" s="21"/>
      <c r="AW92" s="21"/>
      <c r="AX92" s="19">
        <f t="shared" si="27"/>
        <v>0</v>
      </c>
      <c r="AY92" s="20"/>
      <c r="AZ92" s="21"/>
      <c r="BA92" s="21"/>
      <c r="BB92" s="21"/>
      <c r="BC92" s="21"/>
      <c r="BD92" s="19">
        <f t="shared" si="28"/>
        <v>0</v>
      </c>
      <c r="BE92" s="20"/>
      <c r="BF92" s="22"/>
      <c r="BG92" s="20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19">
        <f t="shared" si="22"/>
        <v>0</v>
      </c>
      <c r="BU92" s="20" t="s">
        <v>12</v>
      </c>
      <c r="BV92" s="19">
        <f t="shared" si="20"/>
        <v>0</v>
      </c>
      <c r="BW92" s="20" t="s">
        <v>12</v>
      </c>
      <c r="BX92" s="19">
        <f t="shared" si="21"/>
        <v>0</v>
      </c>
      <c r="BY92" s="20" t="s">
        <v>12</v>
      </c>
      <c r="BZ92" s="19"/>
      <c r="CA92" s="20"/>
      <c r="CB92" s="19">
        <f t="shared" si="18"/>
        <v>0</v>
      </c>
      <c r="CC92" s="5"/>
      <c r="CD92" s="70"/>
      <c r="CE92" s="70"/>
    </row>
    <row r="93" spans="1:90" x14ac:dyDescent="0.2">
      <c r="A93" s="6">
        <f t="shared" si="16"/>
        <v>1</v>
      </c>
      <c r="B93" s="30" t="s">
        <v>320</v>
      </c>
      <c r="C93" s="19">
        <v>0</v>
      </c>
      <c r="D93" s="20"/>
      <c r="E93" s="21"/>
      <c r="F93" s="21"/>
      <c r="G93" s="21"/>
      <c r="H93" s="21">
        <v>9809342</v>
      </c>
      <c r="I93" s="21"/>
      <c r="J93" s="21"/>
      <c r="K93" s="21"/>
      <c r="L93" s="21"/>
      <c r="M93" s="21"/>
      <c r="N93" s="19">
        <f t="shared" si="17"/>
        <v>9809342</v>
      </c>
      <c r="O93" s="20"/>
      <c r="P93" s="21">
        <v>1487226</v>
      </c>
      <c r="Q93" s="21"/>
      <c r="R93" s="21">
        <v>1333733</v>
      </c>
      <c r="S93" s="21"/>
      <c r="T93" s="21"/>
      <c r="U93" s="60">
        <f t="shared" si="23"/>
        <v>2820959</v>
      </c>
      <c r="V93" s="20"/>
      <c r="W93" s="21"/>
      <c r="X93" s="21"/>
      <c r="Y93" s="21"/>
      <c r="Z93" s="21"/>
      <c r="AA93" s="21"/>
      <c r="AB93" s="19">
        <f t="shared" si="24"/>
        <v>0</v>
      </c>
      <c r="AC93" s="20"/>
      <c r="AD93" s="19">
        <f t="shared" si="19"/>
        <v>12630301</v>
      </c>
      <c r="AE93" s="20"/>
      <c r="AF93" s="21">
        <v>6517</v>
      </c>
      <c r="AG93" s="21">
        <v>50147</v>
      </c>
      <c r="AH93" s="21"/>
      <c r="AI93" s="21">
        <v>248174</v>
      </c>
      <c r="AJ93" s="19">
        <f t="shared" si="25"/>
        <v>304838</v>
      </c>
      <c r="AK93" s="20"/>
      <c r="AL93" s="21">
        <v>4927815</v>
      </c>
      <c r="AM93" s="21">
        <v>55879</v>
      </c>
      <c r="AN93" s="21"/>
      <c r="AO93" s="21">
        <v>165098</v>
      </c>
      <c r="AP93" s="19">
        <f t="shared" si="26"/>
        <v>5148792</v>
      </c>
      <c r="AQ93" s="20"/>
      <c r="AR93" s="21">
        <v>480684</v>
      </c>
      <c r="AS93" s="21">
        <v>119301</v>
      </c>
      <c r="AT93" s="21">
        <v>833246</v>
      </c>
      <c r="AU93" s="21">
        <v>55944</v>
      </c>
      <c r="AV93" s="21"/>
      <c r="AW93" s="21">
        <v>2703200</v>
      </c>
      <c r="AX93" s="19">
        <f t="shared" si="27"/>
        <v>4192375</v>
      </c>
      <c r="AY93" s="20"/>
      <c r="AZ93" s="21">
        <v>425839</v>
      </c>
      <c r="BA93" s="21"/>
      <c r="BB93" s="21">
        <v>433567</v>
      </c>
      <c r="BC93" s="21"/>
      <c r="BD93" s="19">
        <f t="shared" si="28"/>
        <v>859406</v>
      </c>
      <c r="BE93" s="20"/>
      <c r="BF93" s="22">
        <v>777213</v>
      </c>
      <c r="BG93" s="20"/>
      <c r="BH93" s="21">
        <v>36801</v>
      </c>
      <c r="BI93" s="21"/>
      <c r="BJ93" s="21">
        <v>545670</v>
      </c>
      <c r="BK93" s="21"/>
      <c r="BL93" s="21"/>
      <c r="BM93" s="21"/>
      <c r="BN93" s="21"/>
      <c r="BO93" s="21"/>
      <c r="BP93" s="21"/>
      <c r="BQ93" s="21"/>
      <c r="BR93" s="21"/>
      <c r="BS93" s="21"/>
      <c r="BT93" s="19">
        <f t="shared" si="22"/>
        <v>582471</v>
      </c>
      <c r="BU93" s="20" t="s">
        <v>12</v>
      </c>
      <c r="BV93" s="19">
        <f t="shared" si="20"/>
        <v>11865095</v>
      </c>
      <c r="BW93" s="20" t="s">
        <v>12</v>
      </c>
      <c r="BX93" s="19">
        <f t="shared" si="21"/>
        <v>765206</v>
      </c>
      <c r="BY93" s="20" t="s">
        <v>12</v>
      </c>
      <c r="BZ93" s="19">
        <v>-765206</v>
      </c>
      <c r="CA93" s="20"/>
      <c r="CB93" s="19">
        <f t="shared" si="18"/>
        <v>0</v>
      </c>
      <c r="CC93" s="5"/>
      <c r="CD93" s="70"/>
      <c r="CE93" s="70"/>
    </row>
    <row r="94" spans="1:90" x14ac:dyDescent="0.2">
      <c r="A94" s="6">
        <f t="shared" si="16"/>
        <v>1</v>
      </c>
      <c r="B94" s="30" t="s">
        <v>321</v>
      </c>
      <c r="C94" s="19">
        <v>146545</v>
      </c>
      <c r="D94" s="20"/>
      <c r="E94" s="21">
        <v>46948</v>
      </c>
      <c r="F94" s="21"/>
      <c r="G94" s="21"/>
      <c r="H94" s="21"/>
      <c r="I94" s="21"/>
      <c r="J94" s="21"/>
      <c r="K94" s="21"/>
      <c r="L94" s="21"/>
      <c r="M94" s="21">
        <v>3028</v>
      </c>
      <c r="N94" s="19">
        <f t="shared" si="17"/>
        <v>49976</v>
      </c>
      <c r="O94" s="20"/>
      <c r="P94" s="21">
        <v>28965</v>
      </c>
      <c r="Q94" s="21"/>
      <c r="R94" s="21"/>
      <c r="S94" s="21"/>
      <c r="T94" s="21"/>
      <c r="U94" s="60">
        <f t="shared" si="23"/>
        <v>28965</v>
      </c>
      <c r="V94" s="20"/>
      <c r="W94" s="21"/>
      <c r="X94" s="21">
        <v>118340</v>
      </c>
      <c r="Y94" s="21"/>
      <c r="Z94" s="21"/>
      <c r="AA94" s="21"/>
      <c r="AB94" s="19">
        <f t="shared" si="24"/>
        <v>118340</v>
      </c>
      <c r="AC94" s="20"/>
      <c r="AD94" s="19">
        <f t="shared" si="19"/>
        <v>197281</v>
      </c>
      <c r="AE94" s="20"/>
      <c r="AF94" s="21"/>
      <c r="AG94" s="21"/>
      <c r="AH94" s="21"/>
      <c r="AI94" s="21"/>
      <c r="AJ94" s="19">
        <f t="shared" si="25"/>
        <v>0</v>
      </c>
      <c r="AK94" s="20"/>
      <c r="AL94" s="21"/>
      <c r="AM94" s="21">
        <v>183163</v>
      </c>
      <c r="AN94" s="21"/>
      <c r="AO94" s="21"/>
      <c r="AP94" s="19">
        <f t="shared" si="26"/>
        <v>183163</v>
      </c>
      <c r="AQ94" s="20"/>
      <c r="AR94" s="21"/>
      <c r="AS94" s="21">
        <v>1886</v>
      </c>
      <c r="AT94" s="21"/>
      <c r="AU94" s="21">
        <v>154</v>
      </c>
      <c r="AV94" s="21"/>
      <c r="AW94" s="21">
        <v>21488</v>
      </c>
      <c r="AX94" s="19">
        <f t="shared" si="27"/>
        <v>23528</v>
      </c>
      <c r="AY94" s="20"/>
      <c r="AZ94" s="21"/>
      <c r="BA94" s="21"/>
      <c r="BB94" s="21">
        <v>2493</v>
      </c>
      <c r="BC94" s="21"/>
      <c r="BD94" s="19">
        <f t="shared" si="28"/>
        <v>2493</v>
      </c>
      <c r="BE94" s="20"/>
      <c r="BF94" s="22">
        <v>2784</v>
      </c>
      <c r="BG94" s="20"/>
      <c r="BH94" s="21"/>
      <c r="BI94" s="21"/>
      <c r="BJ94" s="21">
        <v>10224</v>
      </c>
      <c r="BK94" s="21"/>
      <c r="BL94" s="21"/>
      <c r="BM94" s="21"/>
      <c r="BN94" s="21"/>
      <c r="BO94" s="21"/>
      <c r="BP94" s="21"/>
      <c r="BQ94" s="21"/>
      <c r="BR94" s="21"/>
      <c r="BS94" s="21">
        <v>280</v>
      </c>
      <c r="BT94" s="19">
        <f t="shared" si="22"/>
        <v>10504</v>
      </c>
      <c r="BU94" s="20" t="s">
        <v>12</v>
      </c>
      <c r="BV94" s="19">
        <f t="shared" si="20"/>
        <v>222472</v>
      </c>
      <c r="BW94" s="20" t="s">
        <v>12</v>
      </c>
      <c r="BX94" s="19">
        <f t="shared" si="21"/>
        <v>-25191</v>
      </c>
      <c r="BY94" s="20" t="s">
        <v>12</v>
      </c>
      <c r="BZ94" s="19"/>
      <c r="CA94" s="20"/>
      <c r="CB94" s="19">
        <f t="shared" si="18"/>
        <v>121354</v>
      </c>
      <c r="CC94" s="5"/>
      <c r="CD94" s="70"/>
      <c r="CE94" s="70"/>
    </row>
    <row r="95" spans="1:90" x14ac:dyDescent="0.2">
      <c r="A95" s="6">
        <f t="shared" si="16"/>
        <v>1</v>
      </c>
      <c r="B95" s="30" t="s">
        <v>322</v>
      </c>
      <c r="C95" s="19">
        <v>0</v>
      </c>
      <c r="D95" s="20"/>
      <c r="E95" s="21"/>
      <c r="F95" s="21"/>
      <c r="G95" s="21"/>
      <c r="H95" s="21">
        <v>114373</v>
      </c>
      <c r="I95" s="21"/>
      <c r="J95" s="21"/>
      <c r="K95" s="21"/>
      <c r="L95" s="21"/>
      <c r="M95" s="21"/>
      <c r="N95" s="19">
        <f t="shared" si="17"/>
        <v>114373</v>
      </c>
      <c r="O95" s="20"/>
      <c r="P95" s="21">
        <v>63615</v>
      </c>
      <c r="Q95" s="21"/>
      <c r="R95" s="21"/>
      <c r="S95" s="21"/>
      <c r="T95" s="21"/>
      <c r="U95" s="60">
        <f t="shared" si="23"/>
        <v>63615</v>
      </c>
      <c r="V95" s="20"/>
      <c r="W95" s="21"/>
      <c r="X95" s="21"/>
      <c r="Y95" s="21"/>
      <c r="Z95" s="21"/>
      <c r="AA95" s="21"/>
      <c r="AB95" s="19">
        <f t="shared" si="24"/>
        <v>0</v>
      </c>
      <c r="AC95" s="20"/>
      <c r="AD95" s="19">
        <f t="shared" si="19"/>
        <v>177988</v>
      </c>
      <c r="AE95" s="20"/>
      <c r="AF95" s="21">
        <v>58000</v>
      </c>
      <c r="AG95" s="21"/>
      <c r="AH95" s="21"/>
      <c r="AI95" s="21"/>
      <c r="AJ95" s="19">
        <f t="shared" si="25"/>
        <v>58000</v>
      </c>
      <c r="AK95" s="20"/>
      <c r="AL95" s="21">
        <v>26000</v>
      </c>
      <c r="AM95" s="21"/>
      <c r="AN95" s="21"/>
      <c r="AO95" s="21"/>
      <c r="AP95" s="19">
        <f t="shared" si="26"/>
        <v>26000</v>
      </c>
      <c r="AQ95" s="20"/>
      <c r="AR95" s="21">
        <v>42000</v>
      </c>
      <c r="AS95" s="21">
        <v>1000</v>
      </c>
      <c r="AT95" s="21">
        <v>11253</v>
      </c>
      <c r="AU95" s="21">
        <v>1000</v>
      </c>
      <c r="AV95" s="21"/>
      <c r="AW95" s="21">
        <v>600</v>
      </c>
      <c r="AX95" s="19">
        <f t="shared" si="27"/>
        <v>55853</v>
      </c>
      <c r="AY95" s="20"/>
      <c r="AZ95" s="21">
        <v>11000</v>
      </c>
      <c r="BA95" s="21"/>
      <c r="BB95" s="21">
        <v>9000</v>
      </c>
      <c r="BC95" s="21"/>
      <c r="BD95" s="19">
        <f t="shared" si="28"/>
        <v>20000</v>
      </c>
      <c r="BE95" s="20"/>
      <c r="BF95" s="22">
        <v>2060</v>
      </c>
      <c r="BG95" s="20"/>
      <c r="BH95" s="21"/>
      <c r="BI95" s="21"/>
      <c r="BJ95" s="21">
        <v>10075</v>
      </c>
      <c r="BK95" s="21"/>
      <c r="BL95" s="21">
        <v>6000</v>
      </c>
      <c r="BM95" s="21"/>
      <c r="BN95" s="21"/>
      <c r="BO95" s="21"/>
      <c r="BP95" s="21"/>
      <c r="BQ95" s="21"/>
      <c r="BR95" s="21"/>
      <c r="BS95" s="21"/>
      <c r="BT95" s="19">
        <f t="shared" si="22"/>
        <v>16075</v>
      </c>
      <c r="BU95" s="20" t="s">
        <v>12</v>
      </c>
      <c r="BV95" s="19">
        <f t="shared" si="20"/>
        <v>177988</v>
      </c>
      <c r="BW95" s="20" t="s">
        <v>12</v>
      </c>
      <c r="BX95" s="19">
        <f t="shared" si="21"/>
        <v>0</v>
      </c>
      <c r="BY95" s="20" t="s">
        <v>12</v>
      </c>
      <c r="BZ95" s="19"/>
      <c r="CA95" s="20"/>
      <c r="CB95" s="19">
        <f t="shared" si="18"/>
        <v>0</v>
      </c>
      <c r="CC95" s="5"/>
      <c r="CD95" s="70"/>
      <c r="CE95" s="70"/>
    </row>
    <row r="96" spans="1:90" x14ac:dyDescent="0.2">
      <c r="A96" s="6">
        <f t="shared" si="16"/>
        <v>1</v>
      </c>
      <c r="B96" s="30" t="s">
        <v>323</v>
      </c>
      <c r="C96" s="19">
        <v>0</v>
      </c>
      <c r="D96" s="20"/>
      <c r="E96" s="21"/>
      <c r="F96" s="21"/>
      <c r="G96" s="21"/>
      <c r="H96" s="21"/>
      <c r="I96" s="21"/>
      <c r="J96" s="21"/>
      <c r="K96" s="21"/>
      <c r="L96" s="21"/>
      <c r="M96" s="21"/>
      <c r="N96" s="19">
        <f t="shared" si="17"/>
        <v>0</v>
      </c>
      <c r="O96" s="20"/>
      <c r="P96" s="21">
        <v>7511.99</v>
      </c>
      <c r="Q96" s="21"/>
      <c r="R96" s="21"/>
      <c r="S96" s="21"/>
      <c r="T96" s="21"/>
      <c r="U96" s="60">
        <f t="shared" si="23"/>
        <v>7511.99</v>
      </c>
      <c r="V96" s="20"/>
      <c r="W96" s="21"/>
      <c r="X96" s="21"/>
      <c r="Y96" s="21"/>
      <c r="Z96" s="21"/>
      <c r="AA96" s="21"/>
      <c r="AB96" s="19">
        <f t="shared" si="24"/>
        <v>0</v>
      </c>
      <c r="AC96" s="20"/>
      <c r="AD96" s="19">
        <f t="shared" si="19"/>
        <v>7511.99</v>
      </c>
      <c r="AE96" s="20"/>
      <c r="AF96" s="21"/>
      <c r="AG96" s="21"/>
      <c r="AH96" s="21"/>
      <c r="AI96" s="21"/>
      <c r="AJ96" s="19">
        <f t="shared" si="25"/>
        <v>0</v>
      </c>
      <c r="AK96" s="20"/>
      <c r="AL96" s="21"/>
      <c r="AM96" s="21"/>
      <c r="AN96" s="21"/>
      <c r="AO96" s="21"/>
      <c r="AP96" s="19">
        <f t="shared" si="26"/>
        <v>0</v>
      </c>
      <c r="AQ96" s="20"/>
      <c r="AR96" s="21"/>
      <c r="AS96" s="21"/>
      <c r="AT96" s="21"/>
      <c r="AU96" s="21"/>
      <c r="AV96" s="21"/>
      <c r="AW96" s="21"/>
      <c r="AX96" s="19">
        <f t="shared" si="27"/>
        <v>0</v>
      </c>
      <c r="AY96" s="20"/>
      <c r="AZ96" s="21"/>
      <c r="BA96" s="21"/>
      <c r="BB96" s="21"/>
      <c r="BC96" s="21"/>
      <c r="BD96" s="19">
        <f t="shared" si="28"/>
        <v>0</v>
      </c>
      <c r="BE96" s="20"/>
      <c r="BF96" s="22"/>
      <c r="BG96" s="20"/>
      <c r="BH96" s="21"/>
      <c r="BI96" s="21"/>
      <c r="BJ96" s="21"/>
      <c r="BK96" s="21"/>
      <c r="BL96" s="21"/>
      <c r="BM96" s="21"/>
      <c r="BN96" s="21"/>
      <c r="BO96" s="21"/>
      <c r="BP96" s="21"/>
      <c r="BQ96" s="21">
        <v>7511.99</v>
      </c>
      <c r="BR96" s="21"/>
      <c r="BS96" s="21"/>
      <c r="BT96" s="19">
        <f t="shared" si="22"/>
        <v>7511.99</v>
      </c>
      <c r="BU96" s="20" t="s">
        <v>12</v>
      </c>
      <c r="BV96" s="19">
        <f t="shared" si="20"/>
        <v>7511.99</v>
      </c>
      <c r="BW96" s="20" t="s">
        <v>12</v>
      </c>
      <c r="BX96" s="19">
        <f t="shared" si="21"/>
        <v>0</v>
      </c>
      <c r="BY96" s="20" t="s">
        <v>12</v>
      </c>
      <c r="BZ96" s="19"/>
      <c r="CA96" s="20"/>
      <c r="CB96" s="19">
        <f t="shared" si="18"/>
        <v>0</v>
      </c>
      <c r="CC96" s="5"/>
      <c r="CD96" s="70"/>
      <c r="CE96" s="70"/>
    </row>
    <row r="97" spans="1:84" x14ac:dyDescent="0.2">
      <c r="A97" s="6">
        <f t="shared" si="16"/>
        <v>1</v>
      </c>
      <c r="B97" s="30" t="s">
        <v>540</v>
      </c>
      <c r="C97" s="19">
        <v>18605</v>
      </c>
      <c r="D97" s="20"/>
      <c r="E97" s="21"/>
      <c r="F97" s="21"/>
      <c r="G97" s="21">
        <v>29</v>
      </c>
      <c r="H97" s="21"/>
      <c r="I97" s="21"/>
      <c r="J97" s="21"/>
      <c r="K97" s="21"/>
      <c r="L97" s="21"/>
      <c r="M97" s="21">
        <v>61059</v>
      </c>
      <c r="N97" s="19">
        <f t="shared" si="17"/>
        <v>61088</v>
      </c>
      <c r="O97" s="20"/>
      <c r="P97" s="21">
        <v>9621</v>
      </c>
      <c r="Q97" s="21"/>
      <c r="R97" s="21"/>
      <c r="S97" s="21"/>
      <c r="T97" s="21"/>
      <c r="U97" s="60">
        <f>(SUM(P97:T97))</f>
        <v>9621</v>
      </c>
      <c r="V97" s="20"/>
      <c r="W97" s="21"/>
      <c r="X97" s="21"/>
      <c r="Y97" s="21"/>
      <c r="Z97" s="21"/>
      <c r="AA97" s="21"/>
      <c r="AB97" s="19">
        <f>(SUM(W97:AA97))</f>
        <v>0</v>
      </c>
      <c r="AC97" s="20"/>
      <c r="AD97" s="19">
        <f>(+AB97+U97+N97)</f>
        <v>70709</v>
      </c>
      <c r="AE97" s="20"/>
      <c r="AF97" s="21"/>
      <c r="AG97" s="21"/>
      <c r="AH97" s="21"/>
      <c r="AI97" s="21"/>
      <c r="AJ97" s="19">
        <f>(SUM(AF97:AI97))</f>
        <v>0</v>
      </c>
      <c r="AK97" s="20"/>
      <c r="AL97" s="21"/>
      <c r="AM97" s="21"/>
      <c r="AN97" s="21"/>
      <c r="AO97" s="21"/>
      <c r="AP97" s="19">
        <f>(SUM(AL97:AO97))</f>
        <v>0</v>
      </c>
      <c r="AQ97" s="20"/>
      <c r="AR97" s="21"/>
      <c r="AS97" s="21"/>
      <c r="AT97" s="21"/>
      <c r="AU97" s="21"/>
      <c r="AV97" s="21"/>
      <c r="AW97" s="21"/>
      <c r="AX97" s="19">
        <f>(SUM(AR97:AW97))</f>
        <v>0</v>
      </c>
      <c r="AY97" s="20"/>
      <c r="AZ97" s="21"/>
      <c r="BA97" s="21"/>
      <c r="BB97" s="21"/>
      <c r="BC97" s="21"/>
      <c r="BD97" s="19">
        <f>(SUM(AZ97:BC97))</f>
        <v>0</v>
      </c>
      <c r="BE97" s="20"/>
      <c r="BF97" s="22"/>
      <c r="BG97" s="20"/>
      <c r="BH97" s="21"/>
      <c r="BI97" s="21"/>
      <c r="BJ97" s="21"/>
      <c r="BK97" s="21"/>
      <c r="BL97" s="21"/>
      <c r="BM97" s="21"/>
      <c r="BN97" s="21"/>
      <c r="BO97" s="21"/>
      <c r="BP97" s="21"/>
      <c r="BQ97" s="21">
        <v>64590</v>
      </c>
      <c r="BR97" s="21"/>
      <c r="BS97" s="21"/>
      <c r="BT97" s="19">
        <f>((SUM(BH97:BS97)))</f>
        <v>64590</v>
      </c>
      <c r="BU97" s="20" t="s">
        <v>12</v>
      </c>
      <c r="BV97" s="19">
        <f>(+BT97+BF97+BD97+AX97+AP97+AJ97)</f>
        <v>64590</v>
      </c>
      <c r="BW97" s="20" t="s">
        <v>12</v>
      </c>
      <c r="BX97" s="19">
        <f>((+AB97+U97+N97)-BV97)</f>
        <v>6119</v>
      </c>
      <c r="BY97" s="20" t="s">
        <v>12</v>
      </c>
      <c r="BZ97" s="19"/>
      <c r="CA97" s="20"/>
      <c r="CB97" s="19">
        <f t="shared" si="18"/>
        <v>24724</v>
      </c>
      <c r="CC97" s="5"/>
      <c r="CD97" s="70"/>
      <c r="CE97" s="70"/>
    </row>
    <row r="98" spans="1:84" x14ac:dyDescent="0.2">
      <c r="A98" s="6">
        <f t="shared" si="16"/>
        <v>1</v>
      </c>
      <c r="B98" s="30" t="s">
        <v>324</v>
      </c>
      <c r="C98" s="19">
        <v>1048559</v>
      </c>
      <c r="D98" s="20"/>
      <c r="E98" s="21">
        <v>723951</v>
      </c>
      <c r="F98" s="21"/>
      <c r="G98" s="21">
        <v>5519</v>
      </c>
      <c r="H98" s="21">
        <v>11000</v>
      </c>
      <c r="I98" s="21"/>
      <c r="J98" s="21"/>
      <c r="K98" s="21"/>
      <c r="L98" s="21"/>
      <c r="M98" s="21">
        <v>566193</v>
      </c>
      <c r="N98" s="19">
        <f t="shared" si="17"/>
        <v>1306663</v>
      </c>
      <c r="O98" s="20"/>
      <c r="P98" s="21">
        <v>387330</v>
      </c>
      <c r="Q98" s="21">
        <v>46536</v>
      </c>
      <c r="R98" s="21"/>
      <c r="S98" s="21"/>
      <c r="T98" s="21"/>
      <c r="U98" s="60">
        <f t="shared" si="23"/>
        <v>433866</v>
      </c>
      <c r="V98" s="20"/>
      <c r="W98" s="21"/>
      <c r="X98" s="21"/>
      <c r="Y98" s="21"/>
      <c r="Z98" s="21"/>
      <c r="AA98" s="21"/>
      <c r="AB98" s="19">
        <f t="shared" si="24"/>
        <v>0</v>
      </c>
      <c r="AC98" s="20"/>
      <c r="AD98" s="19">
        <f t="shared" si="19"/>
        <v>1740529</v>
      </c>
      <c r="AE98" s="20"/>
      <c r="AF98" s="21">
        <v>246210</v>
      </c>
      <c r="AG98" s="21"/>
      <c r="AH98" s="21"/>
      <c r="AI98" s="21"/>
      <c r="AJ98" s="19">
        <f t="shared" si="25"/>
        <v>246210</v>
      </c>
      <c r="AK98" s="20"/>
      <c r="AL98" s="21">
        <v>277508</v>
      </c>
      <c r="AM98" s="21"/>
      <c r="AN98" s="21"/>
      <c r="AO98" s="21">
        <v>53451</v>
      </c>
      <c r="AP98" s="19">
        <f t="shared" si="26"/>
        <v>330959</v>
      </c>
      <c r="AQ98" s="20"/>
      <c r="AR98" s="21">
        <v>667694</v>
      </c>
      <c r="AS98" s="21">
        <v>6761</v>
      </c>
      <c r="AT98" s="21">
        <v>35862</v>
      </c>
      <c r="AU98" s="21"/>
      <c r="AV98" s="21"/>
      <c r="AW98" s="21">
        <v>36165</v>
      </c>
      <c r="AX98" s="19">
        <f t="shared" si="27"/>
        <v>746482</v>
      </c>
      <c r="AY98" s="20"/>
      <c r="AZ98" s="21">
        <v>34800</v>
      </c>
      <c r="BA98" s="21"/>
      <c r="BB98" s="21">
        <v>48746</v>
      </c>
      <c r="BC98" s="21"/>
      <c r="BD98" s="19">
        <f t="shared" si="28"/>
        <v>83546</v>
      </c>
      <c r="BE98" s="20"/>
      <c r="BF98" s="22">
        <v>205430</v>
      </c>
      <c r="BG98" s="20"/>
      <c r="BH98" s="21"/>
      <c r="BI98" s="21"/>
      <c r="BJ98" s="21">
        <v>84577</v>
      </c>
      <c r="BK98" s="21">
        <v>4783</v>
      </c>
      <c r="BL98" s="21"/>
      <c r="BM98" s="21"/>
      <c r="BN98" s="21"/>
      <c r="BO98" s="21"/>
      <c r="BP98" s="21"/>
      <c r="BQ98" s="21"/>
      <c r="BR98" s="21"/>
      <c r="BS98" s="21"/>
      <c r="BT98" s="19">
        <f t="shared" si="22"/>
        <v>89360</v>
      </c>
      <c r="BU98" s="20" t="s">
        <v>12</v>
      </c>
      <c r="BV98" s="19">
        <f t="shared" si="20"/>
        <v>1701987</v>
      </c>
      <c r="BW98" s="20" t="s">
        <v>12</v>
      </c>
      <c r="BX98" s="19">
        <f t="shared" si="21"/>
        <v>38542</v>
      </c>
      <c r="BY98" s="20" t="s">
        <v>12</v>
      </c>
      <c r="BZ98" s="19">
        <v>-925</v>
      </c>
      <c r="CA98" s="20"/>
      <c r="CB98" s="19">
        <f t="shared" si="18"/>
        <v>1086176</v>
      </c>
      <c r="CC98" s="5"/>
      <c r="CD98" s="70">
        <v>730923</v>
      </c>
      <c r="CE98" s="70">
        <v>355253</v>
      </c>
    </row>
    <row r="99" spans="1:84" x14ac:dyDescent="0.2">
      <c r="A99" s="6">
        <f t="shared" si="16"/>
        <v>1</v>
      </c>
      <c r="B99" s="30" t="s">
        <v>325</v>
      </c>
      <c r="C99" s="19">
        <v>0</v>
      </c>
      <c r="D99" s="20"/>
      <c r="E99" s="21">
        <v>14949</v>
      </c>
      <c r="F99" s="21"/>
      <c r="G99" s="21"/>
      <c r="H99" s="21"/>
      <c r="I99" s="21"/>
      <c r="J99" s="21"/>
      <c r="K99" s="21"/>
      <c r="L99" s="21"/>
      <c r="M99" s="21">
        <v>15954</v>
      </c>
      <c r="N99" s="19">
        <f t="shared" si="17"/>
        <v>30903</v>
      </c>
      <c r="O99" s="20"/>
      <c r="P99" s="21">
        <v>20055</v>
      </c>
      <c r="Q99" s="21">
        <v>14394</v>
      </c>
      <c r="R99" s="21"/>
      <c r="S99" s="21"/>
      <c r="T99" s="21"/>
      <c r="U99" s="60">
        <f t="shared" si="23"/>
        <v>34449</v>
      </c>
      <c r="V99" s="20"/>
      <c r="W99" s="21"/>
      <c r="X99" s="21"/>
      <c r="Y99" s="21"/>
      <c r="Z99" s="21"/>
      <c r="AA99" s="21"/>
      <c r="AB99" s="19">
        <f t="shared" si="24"/>
        <v>0</v>
      </c>
      <c r="AC99" s="20"/>
      <c r="AD99" s="19">
        <f t="shared" si="19"/>
        <v>65352</v>
      </c>
      <c r="AE99" s="20"/>
      <c r="AF99" s="21"/>
      <c r="AG99" s="21"/>
      <c r="AH99" s="21"/>
      <c r="AI99" s="21"/>
      <c r="AJ99" s="19">
        <f t="shared" si="25"/>
        <v>0</v>
      </c>
      <c r="AK99" s="20"/>
      <c r="AL99" s="21">
        <v>418</v>
      </c>
      <c r="AM99" s="21">
        <v>507</v>
      </c>
      <c r="AN99" s="21"/>
      <c r="AO99" s="21">
        <v>1088</v>
      </c>
      <c r="AP99" s="19">
        <f t="shared" si="26"/>
        <v>2013</v>
      </c>
      <c r="AQ99" s="20"/>
      <c r="AR99" s="21"/>
      <c r="AS99" s="21">
        <v>327</v>
      </c>
      <c r="AT99" s="21">
        <v>1245</v>
      </c>
      <c r="AU99" s="21">
        <v>303</v>
      </c>
      <c r="AV99" s="21"/>
      <c r="AW99" s="21">
        <v>20557</v>
      </c>
      <c r="AX99" s="19">
        <f t="shared" si="27"/>
        <v>22432</v>
      </c>
      <c r="AY99" s="20"/>
      <c r="AZ99" s="21">
        <v>12270</v>
      </c>
      <c r="BA99" s="82"/>
      <c r="BB99" s="21">
        <v>4608</v>
      </c>
      <c r="BC99" s="21"/>
      <c r="BD99" s="19">
        <f t="shared" si="28"/>
        <v>16878</v>
      </c>
      <c r="BE99" s="20"/>
      <c r="BF99" s="22">
        <v>10737</v>
      </c>
      <c r="BG99" s="20"/>
      <c r="BH99" s="21"/>
      <c r="BI99" s="21"/>
      <c r="BJ99" s="21">
        <v>9928</v>
      </c>
      <c r="BK99" s="21">
        <v>2803</v>
      </c>
      <c r="BL99" s="21"/>
      <c r="BM99" s="21"/>
      <c r="BN99" s="21"/>
      <c r="BO99" s="21"/>
      <c r="BP99" s="21"/>
      <c r="BQ99" s="21"/>
      <c r="BR99" s="21"/>
      <c r="BS99" s="21"/>
      <c r="BT99" s="19">
        <f t="shared" si="22"/>
        <v>12731</v>
      </c>
      <c r="BU99" s="20" t="s">
        <v>12</v>
      </c>
      <c r="BV99" s="19">
        <f t="shared" si="20"/>
        <v>64791</v>
      </c>
      <c r="BW99" s="20" t="s">
        <v>12</v>
      </c>
      <c r="BX99" s="19">
        <f t="shared" si="21"/>
        <v>561</v>
      </c>
      <c r="BY99" s="20" t="s">
        <v>12</v>
      </c>
      <c r="BZ99" s="19"/>
      <c r="CA99" s="20"/>
      <c r="CB99" s="19">
        <f t="shared" si="18"/>
        <v>561</v>
      </c>
      <c r="CC99" s="5"/>
      <c r="CD99" s="70">
        <v>561</v>
      </c>
      <c r="CE99" s="70"/>
    </row>
    <row r="100" spans="1:84" x14ac:dyDescent="0.2">
      <c r="A100" s="6">
        <f t="shared" si="16"/>
        <v>1</v>
      </c>
      <c r="B100" s="30" t="s">
        <v>326</v>
      </c>
      <c r="C100" s="19">
        <v>141892</v>
      </c>
      <c r="D100" s="20"/>
      <c r="E100" s="21">
        <v>18223</v>
      </c>
      <c r="F100" s="21"/>
      <c r="G100" s="21">
        <v>280</v>
      </c>
      <c r="H100" s="21"/>
      <c r="I100" s="21"/>
      <c r="J100" s="21"/>
      <c r="K100" s="21"/>
      <c r="L100" s="21"/>
      <c r="M100" s="21">
        <v>38915</v>
      </c>
      <c r="N100" s="19">
        <f t="shared" si="17"/>
        <v>57418</v>
      </c>
      <c r="O100" s="20"/>
      <c r="P100" s="21">
        <v>44666</v>
      </c>
      <c r="Q100" s="21">
        <v>3104</v>
      </c>
      <c r="R100" s="21"/>
      <c r="S100" s="21"/>
      <c r="T100" s="21">
        <v>160000</v>
      </c>
      <c r="U100" s="60">
        <f t="shared" si="23"/>
        <v>207770</v>
      </c>
      <c r="V100" s="20"/>
      <c r="W100" s="21"/>
      <c r="X100" s="21"/>
      <c r="Y100" s="21"/>
      <c r="Z100" s="21"/>
      <c r="AA100" s="21"/>
      <c r="AB100" s="19">
        <f t="shared" si="24"/>
        <v>0</v>
      </c>
      <c r="AC100" s="20"/>
      <c r="AD100" s="19">
        <f t="shared" si="19"/>
        <v>265188</v>
      </c>
      <c r="AE100" s="20"/>
      <c r="AF100" s="21"/>
      <c r="AG100" s="21"/>
      <c r="AH100" s="21"/>
      <c r="AI100" s="21"/>
      <c r="AJ100" s="19">
        <f t="shared" si="25"/>
        <v>0</v>
      </c>
      <c r="AK100" s="20"/>
      <c r="AL100" s="21">
        <v>123443</v>
      </c>
      <c r="AM100" s="21"/>
      <c r="AN100" s="21"/>
      <c r="AO100" s="21">
        <v>1178</v>
      </c>
      <c r="AP100" s="19">
        <f t="shared" si="26"/>
        <v>124621</v>
      </c>
      <c r="AQ100" s="20"/>
      <c r="AR100" s="21">
        <v>4780</v>
      </c>
      <c r="AS100" s="21">
        <v>1920</v>
      </c>
      <c r="AT100" s="21">
        <v>571</v>
      </c>
      <c r="AU100" s="21"/>
      <c r="AV100" s="21"/>
      <c r="AW100" s="21">
        <v>17471</v>
      </c>
      <c r="AX100" s="19">
        <f t="shared" si="27"/>
        <v>24742</v>
      </c>
      <c r="AY100" s="20"/>
      <c r="AZ100" s="21"/>
      <c r="BA100" s="21"/>
      <c r="BB100" s="21">
        <v>583</v>
      </c>
      <c r="BC100" s="21"/>
      <c r="BD100" s="19">
        <f t="shared" si="28"/>
        <v>583</v>
      </c>
      <c r="BE100" s="20"/>
      <c r="BF100" s="22">
        <v>11620</v>
      </c>
      <c r="BG100" s="20"/>
      <c r="BH100" s="21"/>
      <c r="BI100" s="21"/>
      <c r="BJ100" s="21">
        <v>23712</v>
      </c>
      <c r="BK100" s="21">
        <v>2354</v>
      </c>
      <c r="BL100" s="21"/>
      <c r="BM100" s="21"/>
      <c r="BN100" s="21"/>
      <c r="BO100" s="21"/>
      <c r="BP100" s="21"/>
      <c r="BQ100" s="21"/>
      <c r="BR100" s="21"/>
      <c r="BS100" s="21"/>
      <c r="BT100" s="19">
        <f t="shared" si="22"/>
        <v>26066</v>
      </c>
      <c r="BU100" s="20" t="s">
        <v>12</v>
      </c>
      <c r="BV100" s="19">
        <f t="shared" si="20"/>
        <v>187632</v>
      </c>
      <c r="BW100" s="20" t="s">
        <v>12</v>
      </c>
      <c r="BX100" s="19">
        <f t="shared" si="21"/>
        <v>77556</v>
      </c>
      <c r="BY100" s="20" t="s">
        <v>12</v>
      </c>
      <c r="BZ100" s="19"/>
      <c r="CA100" s="20"/>
      <c r="CB100" s="19">
        <f t="shared" si="18"/>
        <v>219448</v>
      </c>
      <c r="CC100" s="5"/>
      <c r="CD100" s="70">
        <v>60000</v>
      </c>
      <c r="CE100" s="70">
        <v>159448</v>
      </c>
    </row>
    <row r="101" spans="1:84" x14ac:dyDescent="0.2">
      <c r="A101" s="6">
        <f t="shared" si="16"/>
        <v>1</v>
      </c>
      <c r="B101" s="30" t="s">
        <v>327</v>
      </c>
      <c r="C101" s="19">
        <v>187821</v>
      </c>
      <c r="D101" s="20"/>
      <c r="E101" s="21">
        <v>377886</v>
      </c>
      <c r="F101" s="21"/>
      <c r="G101" s="21">
        <v>311</v>
      </c>
      <c r="H101" s="21"/>
      <c r="I101" s="21"/>
      <c r="J101" s="21"/>
      <c r="K101" s="21"/>
      <c r="L101" s="21"/>
      <c r="M101" s="21">
        <v>6333</v>
      </c>
      <c r="N101" s="19">
        <f t="shared" si="17"/>
        <v>384530</v>
      </c>
      <c r="O101" s="20"/>
      <c r="P101" s="21">
        <v>71635</v>
      </c>
      <c r="Q101" s="21"/>
      <c r="R101" s="21"/>
      <c r="S101" s="21"/>
      <c r="T101" s="21"/>
      <c r="U101" s="60">
        <f t="shared" si="23"/>
        <v>71635</v>
      </c>
      <c r="V101" s="20"/>
      <c r="W101" s="21"/>
      <c r="X101" s="21"/>
      <c r="Y101" s="21"/>
      <c r="Z101" s="21"/>
      <c r="AA101" s="21">
        <v>1076260</v>
      </c>
      <c r="AB101" s="19">
        <f t="shared" si="24"/>
        <v>1076260</v>
      </c>
      <c r="AC101" s="20"/>
      <c r="AD101" s="19">
        <f t="shared" si="19"/>
        <v>1532425</v>
      </c>
      <c r="AE101" s="20"/>
      <c r="AF101" s="21"/>
      <c r="AG101" s="21"/>
      <c r="AH101" s="21"/>
      <c r="AI101" s="21"/>
      <c r="AJ101" s="19">
        <f t="shared" si="25"/>
        <v>0</v>
      </c>
      <c r="AK101" s="20"/>
      <c r="AL101" s="21">
        <v>863131</v>
      </c>
      <c r="AM101" s="21"/>
      <c r="AN101" s="21"/>
      <c r="AO101" s="21"/>
      <c r="AP101" s="19">
        <f t="shared" si="26"/>
        <v>863131</v>
      </c>
      <c r="AQ101" s="20"/>
      <c r="AR101" s="21"/>
      <c r="AS101" s="21">
        <v>5230</v>
      </c>
      <c r="AT101" s="21">
        <v>20938</v>
      </c>
      <c r="AU101" s="21"/>
      <c r="AV101" s="21"/>
      <c r="AW101" s="21"/>
      <c r="AX101" s="19">
        <f t="shared" si="27"/>
        <v>26168</v>
      </c>
      <c r="AY101" s="20"/>
      <c r="AZ101" s="21">
        <v>60032</v>
      </c>
      <c r="BA101" s="21"/>
      <c r="BB101" s="21">
        <v>18876</v>
      </c>
      <c r="BC101" s="21">
        <v>19927</v>
      </c>
      <c r="BD101" s="19">
        <f t="shared" si="28"/>
        <v>98835</v>
      </c>
      <c r="BE101" s="20"/>
      <c r="BF101" s="22">
        <v>89978</v>
      </c>
      <c r="BG101" s="20"/>
      <c r="BH101" s="21"/>
      <c r="BI101" s="21"/>
      <c r="BJ101" s="21">
        <v>46415</v>
      </c>
      <c r="BK101" s="21"/>
      <c r="BL101" s="21">
        <v>213129</v>
      </c>
      <c r="BM101" s="21"/>
      <c r="BN101" s="21"/>
      <c r="BO101" s="21"/>
      <c r="BP101" s="21"/>
      <c r="BQ101" s="21"/>
      <c r="BR101" s="21"/>
      <c r="BS101" s="21">
        <v>185838</v>
      </c>
      <c r="BT101" s="19">
        <f t="shared" si="22"/>
        <v>445382</v>
      </c>
      <c r="BU101" s="20" t="s">
        <v>12</v>
      </c>
      <c r="BV101" s="19">
        <f t="shared" si="20"/>
        <v>1523494</v>
      </c>
      <c r="BW101" s="20" t="s">
        <v>12</v>
      </c>
      <c r="BX101" s="19">
        <f t="shared" si="21"/>
        <v>8931</v>
      </c>
      <c r="BY101" s="20" t="s">
        <v>12</v>
      </c>
      <c r="BZ101" s="19"/>
      <c r="CA101" s="20"/>
      <c r="CB101" s="19">
        <f t="shared" si="18"/>
        <v>196752</v>
      </c>
      <c r="CC101" s="5"/>
      <c r="CD101" s="70"/>
      <c r="CE101" s="70">
        <v>196752</v>
      </c>
    </row>
    <row r="102" spans="1:84" x14ac:dyDescent="0.2">
      <c r="A102" s="6">
        <f t="shared" si="16"/>
        <v>1</v>
      </c>
      <c r="B102" s="30" t="s">
        <v>328</v>
      </c>
      <c r="C102" s="19">
        <v>0</v>
      </c>
      <c r="D102" s="20"/>
      <c r="E102" s="21">
        <v>10521</v>
      </c>
      <c r="F102" s="21"/>
      <c r="G102" s="21"/>
      <c r="H102" s="21">
        <v>35294</v>
      </c>
      <c r="I102" s="21"/>
      <c r="J102" s="21"/>
      <c r="K102" s="21"/>
      <c r="L102" s="21"/>
      <c r="M102" s="21"/>
      <c r="N102" s="19">
        <f t="shared" si="17"/>
        <v>45815</v>
      </c>
      <c r="O102" s="20"/>
      <c r="P102" s="21">
        <v>10151</v>
      </c>
      <c r="Q102" s="21"/>
      <c r="R102" s="21"/>
      <c r="S102" s="21">
        <v>48</v>
      </c>
      <c r="T102" s="21"/>
      <c r="U102" s="60">
        <f t="shared" si="23"/>
        <v>10199</v>
      </c>
      <c r="V102" s="20"/>
      <c r="W102" s="21"/>
      <c r="X102" s="21"/>
      <c r="Y102" s="21"/>
      <c r="Z102" s="21"/>
      <c r="AA102" s="21"/>
      <c r="AB102" s="19">
        <f t="shared" si="24"/>
        <v>0</v>
      </c>
      <c r="AC102" s="20"/>
      <c r="AD102" s="19">
        <f t="shared" si="19"/>
        <v>56014</v>
      </c>
      <c r="AE102" s="20"/>
      <c r="AF102" s="21"/>
      <c r="AG102" s="21"/>
      <c r="AH102" s="21"/>
      <c r="AI102" s="21"/>
      <c r="AJ102" s="19">
        <f t="shared" si="25"/>
        <v>0</v>
      </c>
      <c r="AK102" s="20"/>
      <c r="AL102" s="21"/>
      <c r="AM102" s="21"/>
      <c r="AN102" s="21"/>
      <c r="AO102" s="21"/>
      <c r="AP102" s="19">
        <f t="shared" si="26"/>
        <v>0</v>
      </c>
      <c r="AQ102" s="20"/>
      <c r="AR102" s="21"/>
      <c r="AS102" s="21"/>
      <c r="AT102" s="21">
        <v>879</v>
      </c>
      <c r="AU102" s="21"/>
      <c r="AV102" s="21"/>
      <c r="AW102" s="21">
        <v>31228</v>
      </c>
      <c r="AX102" s="19">
        <f t="shared" si="27"/>
        <v>32107</v>
      </c>
      <c r="AY102" s="20"/>
      <c r="AZ102" s="21"/>
      <c r="BA102" s="21"/>
      <c r="BB102" s="21">
        <v>11060</v>
      </c>
      <c r="BC102" s="21"/>
      <c r="BD102" s="19">
        <f t="shared" si="28"/>
        <v>11060</v>
      </c>
      <c r="BE102" s="20"/>
      <c r="BF102" s="22"/>
      <c r="BG102" s="20"/>
      <c r="BH102" s="21"/>
      <c r="BI102" s="21"/>
      <c r="BJ102" s="21">
        <v>12847</v>
      </c>
      <c r="BK102" s="21"/>
      <c r="BL102" s="21"/>
      <c r="BM102" s="21"/>
      <c r="BN102" s="21"/>
      <c r="BO102" s="21"/>
      <c r="BP102" s="21"/>
      <c r="BQ102" s="21"/>
      <c r="BR102" s="21"/>
      <c r="BS102" s="21"/>
      <c r="BT102" s="19">
        <f t="shared" si="22"/>
        <v>12847</v>
      </c>
      <c r="BU102" s="20" t="s">
        <v>12</v>
      </c>
      <c r="BV102" s="19">
        <f t="shared" si="20"/>
        <v>56014</v>
      </c>
      <c r="BW102" s="20" t="s">
        <v>12</v>
      </c>
      <c r="BX102" s="19">
        <f t="shared" si="21"/>
        <v>0</v>
      </c>
      <c r="BY102" s="20" t="s">
        <v>12</v>
      </c>
      <c r="BZ102" s="19"/>
      <c r="CA102" s="20"/>
      <c r="CB102" s="19">
        <f t="shared" si="18"/>
        <v>0</v>
      </c>
      <c r="CC102" s="5"/>
      <c r="CD102" s="70"/>
      <c r="CE102" s="70"/>
    </row>
    <row r="103" spans="1:84" x14ac:dyDescent="0.2">
      <c r="A103" s="6">
        <f t="shared" si="16"/>
        <v>1</v>
      </c>
      <c r="B103" s="30" t="s">
        <v>329</v>
      </c>
      <c r="C103" s="19">
        <v>518566</v>
      </c>
      <c r="D103" s="20"/>
      <c r="E103" s="21"/>
      <c r="F103" s="21"/>
      <c r="G103" s="21">
        <v>1107</v>
      </c>
      <c r="H103" s="21">
        <v>1080032</v>
      </c>
      <c r="I103" s="21"/>
      <c r="J103" s="21"/>
      <c r="K103" s="21">
        <v>102017</v>
      </c>
      <c r="L103" s="21"/>
      <c r="M103" s="21">
        <v>400080</v>
      </c>
      <c r="N103" s="19">
        <f t="shared" si="17"/>
        <v>1583236</v>
      </c>
      <c r="O103" s="20"/>
      <c r="P103" s="21">
        <v>91565</v>
      </c>
      <c r="Q103" s="21"/>
      <c r="R103" s="21"/>
      <c r="S103" s="21"/>
      <c r="T103" s="21"/>
      <c r="U103" s="60">
        <f t="shared" si="23"/>
        <v>91565</v>
      </c>
      <c r="V103" s="20"/>
      <c r="W103" s="21"/>
      <c r="X103" s="21"/>
      <c r="Y103" s="21"/>
      <c r="Z103" s="21"/>
      <c r="AA103" s="21"/>
      <c r="AB103" s="19">
        <f t="shared" si="24"/>
        <v>0</v>
      </c>
      <c r="AC103" s="20"/>
      <c r="AD103" s="19">
        <f t="shared" si="19"/>
        <v>1674801</v>
      </c>
      <c r="AE103" s="20"/>
      <c r="AF103" s="21"/>
      <c r="AG103" s="21"/>
      <c r="AH103" s="21"/>
      <c r="AI103" s="21"/>
      <c r="AJ103" s="19">
        <f t="shared" si="25"/>
        <v>0</v>
      </c>
      <c r="AK103" s="20"/>
      <c r="AL103" s="21"/>
      <c r="AM103" s="21"/>
      <c r="AN103" s="21"/>
      <c r="AO103" s="21">
        <v>141259</v>
      </c>
      <c r="AP103" s="19">
        <f t="shared" si="26"/>
        <v>141259</v>
      </c>
      <c r="AQ103" s="20"/>
      <c r="AR103" s="21">
        <v>466402</v>
      </c>
      <c r="AS103" s="21">
        <v>111220</v>
      </c>
      <c r="AT103" s="21">
        <v>286096</v>
      </c>
      <c r="AU103" s="21"/>
      <c r="AV103" s="21"/>
      <c r="AW103" s="21">
        <v>107255</v>
      </c>
      <c r="AX103" s="19">
        <f t="shared" si="27"/>
        <v>970973</v>
      </c>
      <c r="AY103" s="20"/>
      <c r="AZ103" s="21">
        <v>11133</v>
      </c>
      <c r="BA103" s="21">
        <v>112000</v>
      </c>
      <c r="BB103" s="21">
        <v>206211</v>
      </c>
      <c r="BC103" s="21"/>
      <c r="BD103" s="19">
        <f t="shared" si="28"/>
        <v>329344</v>
      </c>
      <c r="BE103" s="20"/>
      <c r="BF103" s="22">
        <v>54859</v>
      </c>
      <c r="BG103" s="20"/>
      <c r="BH103" s="21"/>
      <c r="BI103" s="21"/>
      <c r="BJ103" s="21">
        <v>18946</v>
      </c>
      <c r="BK103" s="21"/>
      <c r="BL103" s="21"/>
      <c r="BM103" s="21">
        <v>37645</v>
      </c>
      <c r="BN103" s="21"/>
      <c r="BO103" s="21"/>
      <c r="BP103" s="21"/>
      <c r="BQ103" s="21"/>
      <c r="BR103" s="21"/>
      <c r="BS103" s="21"/>
      <c r="BT103" s="19">
        <f t="shared" si="22"/>
        <v>56591</v>
      </c>
      <c r="BU103" s="20" t="s">
        <v>12</v>
      </c>
      <c r="BV103" s="19">
        <f t="shared" si="20"/>
        <v>1553026</v>
      </c>
      <c r="BW103" s="20" t="s">
        <v>12</v>
      </c>
      <c r="BX103" s="19">
        <f t="shared" si="21"/>
        <v>121775</v>
      </c>
      <c r="BY103" s="20" t="s">
        <v>12</v>
      </c>
      <c r="BZ103" s="19"/>
      <c r="CA103" s="20"/>
      <c r="CB103" s="19">
        <f t="shared" si="18"/>
        <v>640341</v>
      </c>
      <c r="CC103" s="5"/>
      <c r="CD103" s="70"/>
      <c r="CE103" s="70">
        <v>640341</v>
      </c>
    </row>
    <row r="104" spans="1:84" x14ac:dyDescent="0.2">
      <c r="A104" s="6">
        <f t="shared" si="16"/>
        <v>1</v>
      </c>
      <c r="B104" s="30" t="s">
        <v>330</v>
      </c>
      <c r="C104" s="19"/>
      <c r="D104" s="20"/>
      <c r="E104" s="21">
        <v>40993</v>
      </c>
      <c r="F104" s="21"/>
      <c r="G104" s="21"/>
      <c r="H104" s="21"/>
      <c r="I104" s="21"/>
      <c r="J104" s="21">
        <v>35107</v>
      </c>
      <c r="K104" s="21"/>
      <c r="L104" s="21"/>
      <c r="M104" s="21">
        <v>84034</v>
      </c>
      <c r="N104" s="19">
        <f t="shared" si="17"/>
        <v>160134</v>
      </c>
      <c r="O104" s="20"/>
      <c r="P104" s="21">
        <v>120724</v>
      </c>
      <c r="Q104" s="21"/>
      <c r="R104" s="21"/>
      <c r="S104" s="21"/>
      <c r="T104" s="21">
        <v>100000</v>
      </c>
      <c r="U104" s="60">
        <f t="shared" si="23"/>
        <v>220724</v>
      </c>
      <c r="V104" s="20"/>
      <c r="W104" s="21"/>
      <c r="X104" s="21"/>
      <c r="Y104" s="21"/>
      <c r="Z104" s="21"/>
      <c r="AA104" s="21">
        <v>18030</v>
      </c>
      <c r="AB104" s="19">
        <f t="shared" si="24"/>
        <v>18030</v>
      </c>
      <c r="AC104" s="20"/>
      <c r="AD104" s="19">
        <f t="shared" si="19"/>
        <v>398888</v>
      </c>
      <c r="AE104" s="20"/>
      <c r="AF104" s="21"/>
      <c r="AG104" s="21"/>
      <c r="AH104" s="21"/>
      <c r="AI104" s="21"/>
      <c r="AJ104" s="19">
        <f t="shared" si="25"/>
        <v>0</v>
      </c>
      <c r="AK104" s="20"/>
      <c r="AL104" s="21">
        <v>221764</v>
      </c>
      <c r="AM104" s="21"/>
      <c r="AN104" s="21"/>
      <c r="AO104" s="21"/>
      <c r="AP104" s="19">
        <f t="shared" si="26"/>
        <v>221764</v>
      </c>
      <c r="AQ104" s="20"/>
      <c r="AR104" s="21"/>
      <c r="AS104" s="21">
        <v>53984</v>
      </c>
      <c r="AT104" s="21"/>
      <c r="AU104" s="21"/>
      <c r="AV104" s="21"/>
      <c r="AW104" s="21">
        <v>3706</v>
      </c>
      <c r="AX104" s="19">
        <f t="shared" si="27"/>
        <v>57690</v>
      </c>
      <c r="AY104" s="20"/>
      <c r="AZ104" s="21">
        <v>9500</v>
      </c>
      <c r="BA104" s="21">
        <v>59150</v>
      </c>
      <c r="BB104" s="21">
        <v>5285</v>
      </c>
      <c r="BC104" s="21">
        <v>4458</v>
      </c>
      <c r="BD104" s="19">
        <f t="shared" si="28"/>
        <v>78393</v>
      </c>
      <c r="BE104" s="20"/>
      <c r="BF104" s="22">
        <v>9982</v>
      </c>
      <c r="BG104" s="20"/>
      <c r="BH104" s="21"/>
      <c r="BI104" s="21"/>
      <c r="BJ104" s="21">
        <v>27650</v>
      </c>
      <c r="BK104" s="21"/>
      <c r="BL104" s="21"/>
      <c r="BM104" s="21"/>
      <c r="BN104" s="21"/>
      <c r="BO104" s="21"/>
      <c r="BP104" s="21"/>
      <c r="BQ104" s="21"/>
      <c r="BR104" s="21"/>
      <c r="BS104" s="21"/>
      <c r="BT104" s="19">
        <f t="shared" si="22"/>
        <v>27650</v>
      </c>
      <c r="BU104" s="20" t="s">
        <v>12</v>
      </c>
      <c r="BV104" s="19">
        <f t="shared" si="20"/>
        <v>395479</v>
      </c>
      <c r="BW104" s="20" t="s">
        <v>12</v>
      </c>
      <c r="BX104" s="19">
        <f t="shared" si="21"/>
        <v>3409</v>
      </c>
      <c r="BY104" s="20" t="s">
        <v>12</v>
      </c>
      <c r="BZ104" s="19"/>
      <c r="CA104" s="20"/>
      <c r="CB104" s="19">
        <f t="shared" si="18"/>
        <v>3409</v>
      </c>
      <c r="CC104" s="5"/>
      <c r="CD104" s="70">
        <v>3409</v>
      </c>
      <c r="CE104" s="70"/>
    </row>
    <row r="105" spans="1:84" x14ac:dyDescent="0.2">
      <c r="A105" s="6">
        <f t="shared" si="16"/>
        <v>1</v>
      </c>
      <c r="B105" s="30" t="s">
        <v>331</v>
      </c>
      <c r="C105" s="19">
        <v>0</v>
      </c>
      <c r="D105" s="20"/>
      <c r="E105" s="21">
        <v>54554</v>
      </c>
      <c r="F105" s="21"/>
      <c r="G105" s="21"/>
      <c r="H105" s="21"/>
      <c r="I105" s="21"/>
      <c r="J105" s="21"/>
      <c r="K105" s="21"/>
      <c r="L105" s="21"/>
      <c r="M105" s="21">
        <v>7255</v>
      </c>
      <c r="N105" s="19">
        <f t="shared" si="17"/>
        <v>61809</v>
      </c>
      <c r="O105" s="20"/>
      <c r="P105" s="21">
        <v>20235</v>
      </c>
      <c r="Q105" s="21"/>
      <c r="R105" s="21"/>
      <c r="S105" s="21"/>
      <c r="T105" s="21"/>
      <c r="U105" s="60">
        <f t="shared" si="23"/>
        <v>20235</v>
      </c>
      <c r="V105" s="20"/>
      <c r="W105" s="21"/>
      <c r="X105" s="21"/>
      <c r="Y105" s="21"/>
      <c r="Z105" s="21"/>
      <c r="AA105" s="21">
        <v>103041</v>
      </c>
      <c r="AB105" s="19">
        <f t="shared" si="24"/>
        <v>103041</v>
      </c>
      <c r="AC105" s="20"/>
      <c r="AD105" s="19">
        <f t="shared" si="19"/>
        <v>185085</v>
      </c>
      <c r="AE105" s="20"/>
      <c r="AF105" s="21"/>
      <c r="AG105" s="21"/>
      <c r="AH105" s="21"/>
      <c r="AI105" s="21">
        <v>2247</v>
      </c>
      <c r="AJ105" s="19">
        <f t="shared" si="25"/>
        <v>2247</v>
      </c>
      <c r="AK105" s="20"/>
      <c r="AL105" s="21"/>
      <c r="AM105" s="21"/>
      <c r="AN105" s="21"/>
      <c r="AO105" s="21">
        <v>57130</v>
      </c>
      <c r="AP105" s="19">
        <f t="shared" si="26"/>
        <v>57130</v>
      </c>
      <c r="AQ105" s="20"/>
      <c r="AR105" s="21">
        <v>11855</v>
      </c>
      <c r="AS105" s="21">
        <v>610</v>
      </c>
      <c r="AT105" s="21"/>
      <c r="AU105" s="21"/>
      <c r="AV105" s="21"/>
      <c r="AW105" s="21">
        <v>17367</v>
      </c>
      <c r="AX105" s="19">
        <f t="shared" si="27"/>
        <v>29832</v>
      </c>
      <c r="AY105" s="20"/>
      <c r="AZ105" s="21">
        <v>2800</v>
      </c>
      <c r="BA105" s="21"/>
      <c r="BB105" s="21">
        <v>2598</v>
      </c>
      <c r="BC105" s="21"/>
      <c r="BD105" s="19">
        <f t="shared" si="28"/>
        <v>5398</v>
      </c>
      <c r="BE105" s="20"/>
      <c r="BF105" s="22">
        <v>29402</v>
      </c>
      <c r="BG105" s="20"/>
      <c r="BH105" s="21"/>
      <c r="BI105" s="21"/>
      <c r="BJ105" s="21">
        <v>15301</v>
      </c>
      <c r="BK105" s="21"/>
      <c r="BL105" s="21"/>
      <c r="BM105" s="21"/>
      <c r="BN105" s="21"/>
      <c r="BO105" s="21"/>
      <c r="BP105" s="21"/>
      <c r="BQ105" s="21"/>
      <c r="BR105" s="21"/>
      <c r="BS105" s="21"/>
      <c r="BT105" s="19">
        <f t="shared" si="22"/>
        <v>15301</v>
      </c>
      <c r="BU105" s="20" t="s">
        <v>12</v>
      </c>
      <c r="BV105" s="19">
        <f t="shared" si="20"/>
        <v>139310</v>
      </c>
      <c r="BW105" s="20" t="s">
        <v>12</v>
      </c>
      <c r="BX105" s="19">
        <f t="shared" si="21"/>
        <v>45775</v>
      </c>
      <c r="BY105" s="20" t="s">
        <v>12</v>
      </c>
      <c r="BZ105" s="19"/>
      <c r="CA105" s="20"/>
      <c r="CB105" s="19">
        <f t="shared" si="18"/>
        <v>45775</v>
      </c>
      <c r="CC105" s="5"/>
      <c r="CD105" s="70">
        <v>45775</v>
      </c>
      <c r="CE105" s="70"/>
    </row>
    <row r="106" spans="1:84" x14ac:dyDescent="0.2">
      <c r="A106" s="6">
        <f t="shared" si="16"/>
        <v>1</v>
      </c>
      <c r="B106" s="30" t="s">
        <v>332</v>
      </c>
      <c r="C106" s="19"/>
      <c r="D106" s="20"/>
      <c r="E106" s="21">
        <v>38940</v>
      </c>
      <c r="F106" s="21"/>
      <c r="G106" s="21"/>
      <c r="H106" s="21"/>
      <c r="I106" s="21"/>
      <c r="J106" s="21"/>
      <c r="K106" s="21"/>
      <c r="L106" s="21"/>
      <c r="M106" s="21"/>
      <c r="N106" s="19">
        <f t="shared" si="17"/>
        <v>38940</v>
      </c>
      <c r="O106" s="20"/>
      <c r="P106" s="21">
        <v>24905</v>
      </c>
      <c r="Q106" s="21"/>
      <c r="R106" s="21">
        <v>28254</v>
      </c>
      <c r="S106" s="21"/>
      <c r="T106" s="21"/>
      <c r="U106" s="60">
        <f t="shared" si="23"/>
        <v>53159</v>
      </c>
      <c r="V106" s="20"/>
      <c r="W106" s="21"/>
      <c r="X106" s="21"/>
      <c r="Y106" s="21"/>
      <c r="Z106" s="21"/>
      <c r="AA106" s="21"/>
      <c r="AB106" s="19">
        <f t="shared" si="24"/>
        <v>0</v>
      </c>
      <c r="AC106" s="20"/>
      <c r="AD106" s="19">
        <f t="shared" si="19"/>
        <v>92099</v>
      </c>
      <c r="AE106" s="20"/>
      <c r="AF106" s="21"/>
      <c r="AG106" s="21"/>
      <c r="AH106" s="21"/>
      <c r="AI106" s="21"/>
      <c r="AJ106" s="19">
        <f t="shared" si="25"/>
        <v>0</v>
      </c>
      <c r="AK106" s="20"/>
      <c r="AL106" s="21"/>
      <c r="AM106" s="21">
        <v>2940</v>
      </c>
      <c r="AN106" s="21"/>
      <c r="AO106" s="21"/>
      <c r="AP106" s="19">
        <f t="shared" si="26"/>
        <v>2940</v>
      </c>
      <c r="AQ106" s="20"/>
      <c r="AR106" s="21">
        <v>22628</v>
      </c>
      <c r="AS106" s="21"/>
      <c r="AT106" s="21"/>
      <c r="AU106" s="21"/>
      <c r="AV106" s="21"/>
      <c r="AW106" s="21">
        <v>1716</v>
      </c>
      <c r="AX106" s="19">
        <f t="shared" si="27"/>
        <v>24344</v>
      </c>
      <c r="AY106" s="20"/>
      <c r="AZ106" s="21"/>
      <c r="BA106" s="21">
        <v>687</v>
      </c>
      <c r="BB106" s="21"/>
      <c r="BC106" s="21"/>
      <c r="BD106" s="19">
        <f t="shared" si="28"/>
        <v>687</v>
      </c>
      <c r="BE106" s="20"/>
      <c r="BF106" s="22"/>
      <c r="BG106" s="20"/>
      <c r="BH106" s="21"/>
      <c r="BI106" s="21"/>
      <c r="BJ106" s="21">
        <v>8277</v>
      </c>
      <c r="BK106" s="21">
        <v>10069</v>
      </c>
      <c r="BL106" s="21">
        <v>17093</v>
      </c>
      <c r="BM106" s="21"/>
      <c r="BN106" s="21"/>
      <c r="BO106" s="21"/>
      <c r="BP106" s="21"/>
      <c r="BQ106" s="21">
        <v>750</v>
      </c>
      <c r="BR106" s="21"/>
      <c r="BS106" s="21"/>
      <c r="BT106" s="19">
        <f t="shared" si="22"/>
        <v>36189</v>
      </c>
      <c r="BU106" s="20" t="s">
        <v>12</v>
      </c>
      <c r="BV106" s="19">
        <f t="shared" si="20"/>
        <v>64160</v>
      </c>
      <c r="BW106" s="20" t="s">
        <v>12</v>
      </c>
      <c r="BX106" s="19">
        <f t="shared" si="21"/>
        <v>27939</v>
      </c>
      <c r="BY106" s="20" t="s">
        <v>12</v>
      </c>
      <c r="BZ106" s="19"/>
      <c r="CA106" s="20"/>
      <c r="CB106" s="19">
        <f t="shared" si="18"/>
        <v>27939</v>
      </c>
      <c r="CC106" s="5"/>
      <c r="CD106" s="70">
        <v>27000</v>
      </c>
      <c r="CE106" s="70">
        <v>939</v>
      </c>
    </row>
    <row r="107" spans="1:84" x14ac:dyDescent="0.2">
      <c r="A107" s="6">
        <f t="shared" si="16"/>
        <v>1</v>
      </c>
      <c r="B107" s="30" t="s">
        <v>333</v>
      </c>
      <c r="C107" s="19"/>
      <c r="D107" s="20"/>
      <c r="E107" s="21">
        <v>18603</v>
      </c>
      <c r="F107" s="21"/>
      <c r="G107" s="21"/>
      <c r="H107" s="21"/>
      <c r="I107" s="21"/>
      <c r="J107" s="21"/>
      <c r="K107" s="21"/>
      <c r="L107" s="21"/>
      <c r="M107" s="21"/>
      <c r="N107" s="19">
        <f t="shared" si="17"/>
        <v>18603</v>
      </c>
      <c r="O107" s="20"/>
      <c r="P107" s="21">
        <v>37089</v>
      </c>
      <c r="Q107" s="21"/>
      <c r="R107" s="21"/>
      <c r="S107" s="21"/>
      <c r="T107" s="21"/>
      <c r="U107" s="60">
        <f t="shared" si="23"/>
        <v>37089</v>
      </c>
      <c r="V107" s="20"/>
      <c r="W107" s="21"/>
      <c r="X107" s="21"/>
      <c r="Y107" s="21"/>
      <c r="Z107" s="21"/>
      <c r="AA107" s="21"/>
      <c r="AB107" s="19">
        <f t="shared" si="24"/>
        <v>0</v>
      </c>
      <c r="AC107" s="20"/>
      <c r="AD107" s="19">
        <f t="shared" si="19"/>
        <v>55692</v>
      </c>
      <c r="AE107" s="20"/>
      <c r="AF107" s="21"/>
      <c r="AG107" s="21"/>
      <c r="AH107" s="21"/>
      <c r="AI107" s="21"/>
      <c r="AJ107" s="19">
        <f t="shared" si="25"/>
        <v>0</v>
      </c>
      <c r="AK107" s="20"/>
      <c r="AL107" s="21"/>
      <c r="AM107" s="21"/>
      <c r="AN107" s="21"/>
      <c r="AO107" s="21"/>
      <c r="AP107" s="19">
        <f t="shared" si="26"/>
        <v>0</v>
      </c>
      <c r="AQ107" s="20"/>
      <c r="AR107" s="21"/>
      <c r="AS107" s="21">
        <v>444</v>
      </c>
      <c r="AT107" s="21"/>
      <c r="AU107" s="21"/>
      <c r="AV107" s="21"/>
      <c r="AW107" s="21">
        <v>9705</v>
      </c>
      <c r="AX107" s="19">
        <f t="shared" si="27"/>
        <v>10149</v>
      </c>
      <c r="AY107" s="20"/>
      <c r="AZ107" s="21"/>
      <c r="BA107" s="21"/>
      <c r="BB107" s="21">
        <v>479</v>
      </c>
      <c r="BC107" s="21"/>
      <c r="BD107" s="19">
        <f t="shared" si="28"/>
        <v>479</v>
      </c>
      <c r="BE107" s="20"/>
      <c r="BF107" s="22">
        <v>13321</v>
      </c>
      <c r="BG107" s="20"/>
      <c r="BH107" s="21"/>
      <c r="BI107" s="21"/>
      <c r="BJ107" s="21">
        <v>9267</v>
      </c>
      <c r="BK107" s="21">
        <v>3133</v>
      </c>
      <c r="BL107" s="21"/>
      <c r="BM107" s="21"/>
      <c r="BN107" s="21"/>
      <c r="BO107" s="21"/>
      <c r="BP107" s="21"/>
      <c r="BQ107" s="21"/>
      <c r="BR107" s="21"/>
      <c r="BS107" s="21"/>
      <c r="BT107" s="19">
        <f t="shared" si="22"/>
        <v>12400</v>
      </c>
      <c r="BU107" s="20" t="s">
        <v>12</v>
      </c>
      <c r="BV107" s="19">
        <f t="shared" si="20"/>
        <v>36349</v>
      </c>
      <c r="BW107" s="20" t="s">
        <v>12</v>
      </c>
      <c r="BX107" s="19">
        <f t="shared" si="21"/>
        <v>19343</v>
      </c>
      <c r="BY107" s="20" t="s">
        <v>12</v>
      </c>
      <c r="BZ107" s="19"/>
      <c r="CA107" s="20"/>
      <c r="CB107" s="19">
        <f t="shared" si="18"/>
        <v>19343</v>
      </c>
      <c r="CC107" s="5"/>
      <c r="CD107" s="70">
        <v>19343</v>
      </c>
      <c r="CE107" s="70"/>
    </row>
    <row r="108" spans="1:84" x14ac:dyDescent="0.2">
      <c r="A108" s="6">
        <f t="shared" si="16"/>
        <v>0</v>
      </c>
      <c r="B108" s="30" t="s">
        <v>334</v>
      </c>
      <c r="C108" s="19"/>
      <c r="D108" s="20"/>
      <c r="E108" s="21"/>
      <c r="F108" s="21"/>
      <c r="G108" s="21"/>
      <c r="H108" s="21"/>
      <c r="I108" s="21"/>
      <c r="J108" s="21"/>
      <c r="K108" s="21"/>
      <c r="L108" s="21"/>
      <c r="M108" s="21"/>
      <c r="N108" s="19">
        <f t="shared" si="17"/>
        <v>0</v>
      </c>
      <c r="O108" s="20"/>
      <c r="P108" s="21"/>
      <c r="Q108" s="21"/>
      <c r="R108" s="21"/>
      <c r="S108" s="21"/>
      <c r="T108" s="21"/>
      <c r="U108" s="60">
        <f t="shared" si="23"/>
        <v>0</v>
      </c>
      <c r="V108" s="20"/>
      <c r="W108" s="21"/>
      <c r="X108" s="21"/>
      <c r="Y108" s="21"/>
      <c r="Z108" s="21"/>
      <c r="AA108" s="21"/>
      <c r="AB108" s="19">
        <f t="shared" si="24"/>
        <v>0</v>
      </c>
      <c r="AC108" s="20"/>
      <c r="AD108" s="19">
        <f t="shared" si="19"/>
        <v>0</v>
      </c>
      <c r="AE108" s="20"/>
      <c r="AF108" s="21"/>
      <c r="AG108" s="21"/>
      <c r="AH108" s="21"/>
      <c r="AI108" s="21"/>
      <c r="AJ108" s="19">
        <f t="shared" si="25"/>
        <v>0</v>
      </c>
      <c r="AK108" s="20"/>
      <c r="AL108" s="21"/>
      <c r="AM108" s="21"/>
      <c r="AN108" s="21"/>
      <c r="AO108" s="21"/>
      <c r="AP108" s="19">
        <f t="shared" si="26"/>
        <v>0</v>
      </c>
      <c r="AQ108" s="20"/>
      <c r="AR108" s="21"/>
      <c r="AS108" s="21"/>
      <c r="AT108" s="21"/>
      <c r="AU108" s="21"/>
      <c r="AV108" s="21"/>
      <c r="AW108" s="21"/>
      <c r="AX108" s="19">
        <f t="shared" si="27"/>
        <v>0</v>
      </c>
      <c r="AY108" s="20"/>
      <c r="AZ108" s="21"/>
      <c r="BA108" s="21"/>
      <c r="BB108" s="21"/>
      <c r="BC108" s="21"/>
      <c r="BD108" s="19">
        <f t="shared" si="28"/>
        <v>0</v>
      </c>
      <c r="BE108" s="20"/>
      <c r="BF108" s="22"/>
      <c r="BG108" s="20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19">
        <f t="shared" si="22"/>
        <v>0</v>
      </c>
      <c r="BU108" s="20" t="s">
        <v>12</v>
      </c>
      <c r="BV108" s="19">
        <f t="shared" si="20"/>
        <v>0</v>
      </c>
      <c r="BW108" s="20" t="s">
        <v>12</v>
      </c>
      <c r="BX108" s="19">
        <f t="shared" si="21"/>
        <v>0</v>
      </c>
      <c r="BY108" s="20" t="s">
        <v>12</v>
      </c>
      <c r="BZ108" s="19"/>
      <c r="CA108" s="20"/>
      <c r="CB108" s="19">
        <f t="shared" si="18"/>
        <v>0</v>
      </c>
      <c r="CC108" s="5"/>
      <c r="CD108" s="70"/>
      <c r="CE108" s="70"/>
    </row>
    <row r="109" spans="1:84" x14ac:dyDescent="0.2">
      <c r="A109" s="6">
        <f t="shared" si="16"/>
        <v>1</v>
      </c>
      <c r="B109" s="30" t="s">
        <v>335</v>
      </c>
      <c r="C109" s="19">
        <v>6580</v>
      </c>
      <c r="D109" s="20"/>
      <c r="E109" s="21"/>
      <c r="F109" s="21"/>
      <c r="G109" s="21"/>
      <c r="H109" s="21"/>
      <c r="I109" s="21"/>
      <c r="J109" s="21"/>
      <c r="K109" s="21"/>
      <c r="L109" s="21"/>
      <c r="M109" s="21"/>
      <c r="N109" s="19">
        <f t="shared" si="17"/>
        <v>0</v>
      </c>
      <c r="O109" s="20"/>
      <c r="P109" s="21">
        <v>3451</v>
      </c>
      <c r="Q109" s="21"/>
      <c r="R109" s="21"/>
      <c r="S109" s="21"/>
      <c r="T109" s="21"/>
      <c r="U109" s="60">
        <f t="shared" si="23"/>
        <v>3451</v>
      </c>
      <c r="V109" s="20"/>
      <c r="W109" s="21"/>
      <c r="X109" s="21"/>
      <c r="Y109" s="21"/>
      <c r="Z109" s="21"/>
      <c r="AA109" s="21"/>
      <c r="AB109" s="19">
        <f t="shared" si="24"/>
        <v>0</v>
      </c>
      <c r="AC109" s="20"/>
      <c r="AD109" s="19">
        <f t="shared" si="19"/>
        <v>3451</v>
      </c>
      <c r="AE109" s="20"/>
      <c r="AF109" s="21"/>
      <c r="AG109" s="21"/>
      <c r="AH109" s="21"/>
      <c r="AI109" s="21"/>
      <c r="AJ109" s="19">
        <f t="shared" si="25"/>
        <v>0</v>
      </c>
      <c r="AK109" s="20"/>
      <c r="AL109" s="21"/>
      <c r="AM109" s="21"/>
      <c r="AN109" s="21"/>
      <c r="AO109" s="21"/>
      <c r="AP109" s="19">
        <f t="shared" si="26"/>
        <v>0</v>
      </c>
      <c r="AQ109" s="20"/>
      <c r="AR109" s="21"/>
      <c r="AS109" s="21"/>
      <c r="AT109" s="21"/>
      <c r="AU109" s="21"/>
      <c r="AV109" s="21"/>
      <c r="AW109" s="21"/>
      <c r="AX109" s="19">
        <f t="shared" si="27"/>
        <v>0</v>
      </c>
      <c r="AY109" s="20"/>
      <c r="AZ109" s="21"/>
      <c r="BA109" s="21"/>
      <c r="BB109" s="21"/>
      <c r="BC109" s="21"/>
      <c r="BD109" s="19">
        <f t="shared" si="28"/>
        <v>0</v>
      </c>
      <c r="BE109" s="20"/>
      <c r="BF109" s="22"/>
      <c r="BG109" s="20"/>
      <c r="BH109" s="21"/>
      <c r="BI109" s="21"/>
      <c r="BJ109" s="21">
        <v>3229</v>
      </c>
      <c r="BK109" s="21"/>
      <c r="BL109" s="21"/>
      <c r="BM109" s="21"/>
      <c r="BN109" s="21"/>
      <c r="BO109" s="21"/>
      <c r="BP109" s="21"/>
      <c r="BQ109" s="21"/>
      <c r="BR109" s="21"/>
      <c r="BS109" s="21"/>
      <c r="BT109" s="19">
        <f t="shared" si="22"/>
        <v>3229</v>
      </c>
      <c r="BU109" s="20" t="s">
        <v>12</v>
      </c>
      <c r="BV109" s="19">
        <f t="shared" si="20"/>
        <v>3229</v>
      </c>
      <c r="BW109" s="20" t="s">
        <v>12</v>
      </c>
      <c r="BX109" s="19">
        <f t="shared" si="21"/>
        <v>222</v>
      </c>
      <c r="BY109" s="20" t="s">
        <v>12</v>
      </c>
      <c r="BZ109" s="19"/>
      <c r="CA109" s="20"/>
      <c r="CB109" s="19">
        <f t="shared" si="18"/>
        <v>6802</v>
      </c>
      <c r="CC109" s="5" t="s">
        <v>543</v>
      </c>
      <c r="CD109" s="70"/>
      <c r="CE109" s="70"/>
    </row>
    <row r="110" spans="1:84" x14ac:dyDescent="0.2">
      <c r="A110" s="6">
        <f t="shared" si="16"/>
        <v>1</v>
      </c>
      <c r="B110" s="30" t="s">
        <v>336</v>
      </c>
      <c r="C110" s="19">
        <v>2524370</v>
      </c>
      <c r="D110" s="20"/>
      <c r="E110" s="21"/>
      <c r="F110" s="21"/>
      <c r="G110" s="21">
        <v>1620</v>
      </c>
      <c r="H110" s="21">
        <v>2126550</v>
      </c>
      <c r="I110" s="21"/>
      <c r="J110" s="21"/>
      <c r="K110" s="21"/>
      <c r="L110" s="21"/>
      <c r="M110" s="21">
        <v>2508591</v>
      </c>
      <c r="N110" s="19">
        <f t="shared" si="17"/>
        <v>4636761</v>
      </c>
      <c r="O110" s="20"/>
      <c r="P110" s="21">
        <v>1133550</v>
      </c>
      <c r="Q110" s="21"/>
      <c r="R110" s="21"/>
      <c r="S110" s="21"/>
      <c r="T110" s="21"/>
      <c r="U110" s="60">
        <f t="shared" si="23"/>
        <v>1133550</v>
      </c>
      <c r="V110" s="20"/>
      <c r="W110" s="21"/>
      <c r="X110" s="21"/>
      <c r="Y110" s="21"/>
      <c r="Z110" s="21">
        <v>185570</v>
      </c>
      <c r="AA110" s="21">
        <v>637600</v>
      </c>
      <c r="AB110" s="19">
        <f t="shared" si="24"/>
        <v>823170</v>
      </c>
      <c r="AC110" s="20"/>
      <c r="AD110" s="19">
        <f t="shared" ref="AD110:AD141" si="29">(+AB110+U110+N110)</f>
        <v>6593481</v>
      </c>
      <c r="AE110" s="20"/>
      <c r="AF110" s="21">
        <v>60020</v>
      </c>
      <c r="AG110" s="21">
        <v>42770</v>
      </c>
      <c r="AH110" s="21"/>
      <c r="AI110" s="21">
        <v>71180</v>
      </c>
      <c r="AJ110" s="19">
        <f t="shared" si="25"/>
        <v>173970</v>
      </c>
      <c r="AK110" s="20"/>
      <c r="AL110" s="21">
        <v>430340</v>
      </c>
      <c r="AM110" s="21">
        <v>155040</v>
      </c>
      <c r="AN110" s="21"/>
      <c r="AO110" s="21">
        <v>58560</v>
      </c>
      <c r="AP110" s="19">
        <f t="shared" si="26"/>
        <v>643940</v>
      </c>
      <c r="AQ110" s="20"/>
      <c r="AR110" s="21">
        <v>666540</v>
      </c>
      <c r="AS110" s="21">
        <v>88130</v>
      </c>
      <c r="AT110" s="21">
        <v>35240</v>
      </c>
      <c r="AU110" s="21">
        <v>38520</v>
      </c>
      <c r="AV110" s="21"/>
      <c r="AW110" s="21">
        <v>1171420</v>
      </c>
      <c r="AX110" s="19">
        <f t="shared" si="27"/>
        <v>1999850</v>
      </c>
      <c r="AY110" s="20"/>
      <c r="AZ110" s="21"/>
      <c r="BA110" s="21"/>
      <c r="BB110" s="21">
        <v>149030</v>
      </c>
      <c r="BC110" s="21"/>
      <c r="BD110" s="19">
        <f t="shared" si="28"/>
        <v>149030</v>
      </c>
      <c r="BE110" s="20"/>
      <c r="BF110" s="22">
        <v>2679480</v>
      </c>
      <c r="BG110" s="20"/>
      <c r="BH110" s="21"/>
      <c r="BI110" s="21"/>
      <c r="BJ110" s="21">
        <v>473630</v>
      </c>
      <c r="BK110" s="21"/>
      <c r="BL110" s="21">
        <v>206140</v>
      </c>
      <c r="BM110" s="21"/>
      <c r="BN110" s="21"/>
      <c r="BO110" s="21"/>
      <c r="BP110" s="21"/>
      <c r="BQ110" s="21">
        <v>23730</v>
      </c>
      <c r="BR110" s="21"/>
      <c r="BS110" s="21">
        <v>103650</v>
      </c>
      <c r="BT110" s="19">
        <f t="shared" si="22"/>
        <v>807150</v>
      </c>
      <c r="BU110" s="20" t="s">
        <v>12</v>
      </c>
      <c r="BV110" s="19">
        <f t="shared" ref="BV110:BV141" si="30">(+BT110+BF110+BD110+AX110+AP110+AJ110)</f>
        <v>6453420</v>
      </c>
      <c r="BW110" s="20" t="s">
        <v>12</v>
      </c>
      <c r="BX110" s="19">
        <f t="shared" ref="BX110:BX141" si="31">((+AB110+U110+N110)-BV110)</f>
        <v>140061</v>
      </c>
      <c r="BY110" s="20" t="s">
        <v>12</v>
      </c>
      <c r="BZ110" s="19"/>
      <c r="CA110" s="20"/>
      <c r="CB110" s="19">
        <f t="shared" si="18"/>
        <v>2664431</v>
      </c>
      <c r="CC110" s="5"/>
      <c r="CD110" s="70">
        <v>900250</v>
      </c>
      <c r="CE110" s="70">
        <v>1764181</v>
      </c>
      <c r="CF110" s="6" t="s">
        <v>543</v>
      </c>
    </row>
    <row r="111" spans="1:84" x14ac:dyDescent="0.2">
      <c r="A111" s="6">
        <f t="shared" si="16"/>
        <v>1</v>
      </c>
      <c r="B111" s="30" t="s">
        <v>337</v>
      </c>
      <c r="C111" s="19">
        <v>0</v>
      </c>
      <c r="D111" s="20"/>
      <c r="E111" s="21"/>
      <c r="F111" s="21"/>
      <c r="G111" s="21"/>
      <c r="H111" s="21">
        <v>17261</v>
      </c>
      <c r="I111" s="21"/>
      <c r="J111" s="21"/>
      <c r="K111" s="21"/>
      <c r="L111" s="21"/>
      <c r="M111" s="21"/>
      <c r="N111" s="19">
        <f t="shared" si="17"/>
        <v>17261</v>
      </c>
      <c r="O111" s="20"/>
      <c r="P111" s="21">
        <v>15938</v>
      </c>
      <c r="Q111" s="21"/>
      <c r="R111" s="21"/>
      <c r="S111" s="21"/>
      <c r="T111" s="21"/>
      <c r="U111" s="60">
        <f t="shared" si="23"/>
        <v>15938</v>
      </c>
      <c r="V111" s="20"/>
      <c r="W111" s="21"/>
      <c r="X111" s="21"/>
      <c r="Y111" s="21"/>
      <c r="Z111" s="21"/>
      <c r="AA111" s="21"/>
      <c r="AB111" s="19">
        <f t="shared" si="24"/>
        <v>0</v>
      </c>
      <c r="AC111" s="20"/>
      <c r="AD111" s="19">
        <f t="shared" si="29"/>
        <v>33199</v>
      </c>
      <c r="AE111" s="20"/>
      <c r="AF111" s="21"/>
      <c r="AG111" s="21"/>
      <c r="AH111" s="21"/>
      <c r="AI111" s="21"/>
      <c r="AJ111" s="19">
        <f t="shared" si="25"/>
        <v>0</v>
      </c>
      <c r="AK111" s="20"/>
      <c r="AL111" s="21"/>
      <c r="AM111" s="21"/>
      <c r="AN111" s="21">
        <v>277</v>
      </c>
      <c r="AO111" s="21"/>
      <c r="AP111" s="19">
        <f t="shared" si="26"/>
        <v>277</v>
      </c>
      <c r="AQ111" s="20"/>
      <c r="AR111" s="21"/>
      <c r="AS111" s="21">
        <v>8058</v>
      </c>
      <c r="AT111" s="21">
        <v>1991</v>
      </c>
      <c r="AU111" s="21"/>
      <c r="AV111" s="21"/>
      <c r="AW111" s="21">
        <v>5277</v>
      </c>
      <c r="AX111" s="19">
        <f t="shared" si="27"/>
        <v>15326</v>
      </c>
      <c r="AY111" s="20"/>
      <c r="AZ111" s="21"/>
      <c r="BA111" s="21"/>
      <c r="BB111" s="21">
        <v>8275</v>
      </c>
      <c r="BC111" s="21"/>
      <c r="BD111" s="19">
        <f t="shared" si="28"/>
        <v>8275</v>
      </c>
      <c r="BE111" s="20"/>
      <c r="BF111" s="22">
        <v>4211</v>
      </c>
      <c r="BG111" s="20"/>
      <c r="BH111" s="21"/>
      <c r="BI111" s="21"/>
      <c r="BJ111" s="21">
        <v>3300</v>
      </c>
      <c r="BK111" s="21">
        <v>1623</v>
      </c>
      <c r="BL111" s="21"/>
      <c r="BM111" s="21"/>
      <c r="BN111" s="21"/>
      <c r="BO111" s="21"/>
      <c r="BP111" s="21"/>
      <c r="BQ111" s="21"/>
      <c r="BR111" s="21"/>
      <c r="BS111" s="21">
        <v>187</v>
      </c>
      <c r="BT111" s="19">
        <f>((SUM(BH111:BS111)))</f>
        <v>5110</v>
      </c>
      <c r="BU111" s="20" t="s">
        <v>12</v>
      </c>
      <c r="BV111" s="19">
        <f t="shared" si="30"/>
        <v>33199</v>
      </c>
      <c r="BW111" s="20" t="s">
        <v>12</v>
      </c>
      <c r="BX111" s="19">
        <f t="shared" si="31"/>
        <v>0</v>
      </c>
      <c r="BY111" s="20" t="s">
        <v>12</v>
      </c>
      <c r="BZ111" s="19"/>
      <c r="CA111" s="20"/>
      <c r="CB111" s="19">
        <f t="shared" si="18"/>
        <v>0</v>
      </c>
      <c r="CC111" s="5"/>
      <c r="CD111" s="70"/>
      <c r="CE111" s="70"/>
    </row>
    <row r="112" spans="1:84" x14ac:dyDescent="0.2">
      <c r="A112" s="6">
        <f t="shared" si="16"/>
        <v>1</v>
      </c>
      <c r="B112" s="30" t="s">
        <v>338</v>
      </c>
      <c r="C112" s="19">
        <v>0</v>
      </c>
      <c r="D112" s="20"/>
      <c r="E112" s="21">
        <v>12355</v>
      </c>
      <c r="F112" s="21"/>
      <c r="G112" s="21"/>
      <c r="H112" s="21">
        <f>863+231107</f>
        <v>231970</v>
      </c>
      <c r="I112" s="21"/>
      <c r="J112" s="21"/>
      <c r="K112" s="21"/>
      <c r="L112" s="21"/>
      <c r="M112" s="21"/>
      <c r="N112" s="19">
        <f t="shared" si="17"/>
        <v>244325</v>
      </c>
      <c r="O112" s="20"/>
      <c r="P112" s="21">
        <v>16716</v>
      </c>
      <c r="Q112" s="21">
        <v>17193</v>
      </c>
      <c r="R112" s="21">
        <v>29442</v>
      </c>
      <c r="S112" s="21"/>
      <c r="T112" s="21"/>
      <c r="U112" s="60">
        <f t="shared" si="23"/>
        <v>63351</v>
      </c>
      <c r="V112" s="20"/>
      <c r="W112" s="21"/>
      <c r="X112" s="21"/>
      <c r="Y112" s="21"/>
      <c r="Z112" s="21"/>
      <c r="AA112" s="21"/>
      <c r="AB112" s="19">
        <f t="shared" si="24"/>
        <v>0</v>
      </c>
      <c r="AC112" s="20"/>
      <c r="AD112" s="19">
        <f t="shared" si="29"/>
        <v>307676</v>
      </c>
      <c r="AE112" s="20"/>
      <c r="AF112" s="21">
        <v>140000</v>
      </c>
      <c r="AG112" s="21"/>
      <c r="AH112" s="21"/>
      <c r="AI112" s="21"/>
      <c r="AJ112" s="19">
        <f t="shared" si="25"/>
        <v>140000</v>
      </c>
      <c r="AK112" s="20"/>
      <c r="AL112" s="21">
        <v>150659</v>
      </c>
      <c r="AM112" s="21"/>
      <c r="AN112" s="21"/>
      <c r="AO112" s="21"/>
      <c r="AP112" s="19">
        <f t="shared" si="26"/>
        <v>150659</v>
      </c>
      <c r="AQ112" s="20"/>
      <c r="AR112" s="21"/>
      <c r="AS112" s="21">
        <v>765</v>
      </c>
      <c r="AT112" s="21">
        <v>2970</v>
      </c>
      <c r="AU112" s="21"/>
      <c r="AV112" s="21"/>
      <c r="AW112" s="21">
        <v>2324</v>
      </c>
      <c r="AX112" s="19">
        <f t="shared" si="27"/>
        <v>6059</v>
      </c>
      <c r="AY112" s="20"/>
      <c r="AZ112" s="21"/>
      <c r="BA112" s="21"/>
      <c r="BB112" s="21">
        <v>863</v>
      </c>
      <c r="BC112" s="21"/>
      <c r="BD112" s="19">
        <f t="shared" si="28"/>
        <v>863</v>
      </c>
      <c r="BE112" s="20"/>
      <c r="BF112" s="22">
        <v>3762</v>
      </c>
      <c r="BG112" s="20"/>
      <c r="BH112" s="21"/>
      <c r="BI112" s="21"/>
      <c r="BJ112" s="21">
        <v>6333</v>
      </c>
      <c r="BK112" s="21"/>
      <c r="BL112" s="21"/>
      <c r="BM112" s="21"/>
      <c r="BN112" s="21"/>
      <c r="BO112" s="21"/>
      <c r="BP112" s="21"/>
      <c r="BQ112" s="21"/>
      <c r="BR112" s="21"/>
      <c r="BS112" s="21"/>
      <c r="BT112" s="19">
        <f t="shared" si="22"/>
        <v>6333</v>
      </c>
      <c r="BU112" s="20" t="s">
        <v>12</v>
      </c>
      <c r="BV112" s="19">
        <f t="shared" si="30"/>
        <v>307676</v>
      </c>
      <c r="BW112" s="20" t="s">
        <v>12</v>
      </c>
      <c r="BX112" s="19">
        <f t="shared" si="31"/>
        <v>0</v>
      </c>
      <c r="BY112" s="20" t="s">
        <v>12</v>
      </c>
      <c r="BZ112" s="19"/>
      <c r="CA112" s="20"/>
      <c r="CB112" s="19">
        <f t="shared" si="18"/>
        <v>0</v>
      </c>
      <c r="CC112" s="5"/>
      <c r="CD112" s="70"/>
      <c r="CE112" s="70"/>
    </row>
    <row r="113" spans="1:83" x14ac:dyDescent="0.2">
      <c r="A113" s="6">
        <f t="shared" si="16"/>
        <v>1</v>
      </c>
      <c r="B113" s="30" t="s">
        <v>339</v>
      </c>
      <c r="C113" s="19">
        <v>0</v>
      </c>
      <c r="D113" s="20"/>
      <c r="E113" s="21"/>
      <c r="F113" s="21"/>
      <c r="G113" s="21"/>
      <c r="H113" s="21">
        <v>47903</v>
      </c>
      <c r="I113" s="21"/>
      <c r="J113" s="21"/>
      <c r="K113" s="21"/>
      <c r="L113" s="21"/>
      <c r="M113" s="21"/>
      <c r="N113" s="19">
        <f t="shared" si="17"/>
        <v>47903</v>
      </c>
      <c r="O113" s="20"/>
      <c r="P113" s="21">
        <v>69807</v>
      </c>
      <c r="Q113" s="21">
        <v>96946</v>
      </c>
      <c r="R113" s="21">
        <v>78466</v>
      </c>
      <c r="S113" s="21"/>
      <c r="T113" s="21"/>
      <c r="U113" s="60">
        <f t="shared" si="23"/>
        <v>245219</v>
      </c>
      <c r="V113" s="20"/>
      <c r="W113" s="21"/>
      <c r="X113" s="21"/>
      <c r="Y113" s="21"/>
      <c r="Z113" s="21"/>
      <c r="AA113" s="21"/>
      <c r="AB113" s="19">
        <f t="shared" si="24"/>
        <v>0</v>
      </c>
      <c r="AC113" s="20"/>
      <c r="AD113" s="19">
        <f t="shared" si="29"/>
        <v>293122</v>
      </c>
      <c r="AE113" s="20"/>
      <c r="AF113" s="21"/>
      <c r="AG113" s="21"/>
      <c r="AH113" s="21"/>
      <c r="AI113" s="21"/>
      <c r="AJ113" s="19">
        <f t="shared" si="25"/>
        <v>0</v>
      </c>
      <c r="AK113" s="20"/>
      <c r="AL113" s="21">
        <v>47409</v>
      </c>
      <c r="AM113" s="21"/>
      <c r="AN113" s="21"/>
      <c r="AO113" s="21"/>
      <c r="AP113" s="19">
        <f t="shared" si="26"/>
        <v>47409</v>
      </c>
      <c r="AQ113" s="20"/>
      <c r="AR113" s="21">
        <v>83155</v>
      </c>
      <c r="AS113" s="21">
        <v>3079</v>
      </c>
      <c r="AT113" s="21">
        <v>57689</v>
      </c>
      <c r="AU113" s="21"/>
      <c r="AV113" s="21"/>
      <c r="AW113" s="21">
        <v>3629</v>
      </c>
      <c r="AX113" s="19">
        <f t="shared" si="27"/>
        <v>147552</v>
      </c>
      <c r="AY113" s="20"/>
      <c r="AZ113" s="21">
        <v>4884</v>
      </c>
      <c r="BA113" s="21">
        <v>22071</v>
      </c>
      <c r="BB113" s="21">
        <v>6687</v>
      </c>
      <c r="BC113" s="21"/>
      <c r="BD113" s="19">
        <f t="shared" si="28"/>
        <v>33642</v>
      </c>
      <c r="BE113" s="20"/>
      <c r="BF113" s="22">
        <v>9000</v>
      </c>
      <c r="BG113" s="20"/>
      <c r="BH113" s="21"/>
      <c r="BI113" s="21"/>
      <c r="BJ113" s="21">
        <v>28219</v>
      </c>
      <c r="BK113" s="21">
        <v>7500</v>
      </c>
      <c r="BL113" s="21">
        <v>19800</v>
      </c>
      <c r="BM113" s="21"/>
      <c r="BN113" s="21"/>
      <c r="BO113" s="21"/>
      <c r="BP113" s="21"/>
      <c r="BQ113" s="21"/>
      <c r="BR113" s="21"/>
      <c r="BS113" s="21"/>
      <c r="BT113" s="19">
        <f t="shared" si="22"/>
        <v>55519</v>
      </c>
      <c r="BU113" s="20" t="s">
        <v>12</v>
      </c>
      <c r="BV113" s="19">
        <f t="shared" si="30"/>
        <v>293122</v>
      </c>
      <c r="BW113" s="20" t="s">
        <v>12</v>
      </c>
      <c r="BX113" s="19">
        <f t="shared" si="31"/>
        <v>0</v>
      </c>
      <c r="BY113" s="20" t="s">
        <v>12</v>
      </c>
      <c r="BZ113" s="19"/>
      <c r="CA113" s="20"/>
      <c r="CB113" s="19">
        <f t="shared" si="18"/>
        <v>0</v>
      </c>
      <c r="CC113" s="5"/>
      <c r="CD113" s="70"/>
      <c r="CE113" s="70"/>
    </row>
    <row r="114" spans="1:83" x14ac:dyDescent="0.2">
      <c r="A114" s="6">
        <f t="shared" si="16"/>
        <v>1</v>
      </c>
      <c r="B114" s="30" t="s">
        <v>340</v>
      </c>
      <c r="C114" s="19">
        <v>64159</v>
      </c>
      <c r="D114" s="20"/>
      <c r="E114" s="21"/>
      <c r="F114" s="21"/>
      <c r="G114" s="21">
        <v>242</v>
      </c>
      <c r="H114" s="21"/>
      <c r="I114" s="21"/>
      <c r="J114" s="21"/>
      <c r="K114" s="21"/>
      <c r="L114" s="21"/>
      <c r="M114" s="21">
        <v>5902</v>
      </c>
      <c r="N114" s="19">
        <f t="shared" si="17"/>
        <v>6144</v>
      </c>
      <c r="O114" s="20"/>
      <c r="P114" s="21">
        <v>6632</v>
      </c>
      <c r="Q114" s="21"/>
      <c r="R114" s="21">
        <v>9582</v>
      </c>
      <c r="S114" s="21"/>
      <c r="T114" s="21"/>
      <c r="U114" s="60">
        <f t="shared" si="23"/>
        <v>16214</v>
      </c>
      <c r="V114" s="20"/>
      <c r="W114" s="21"/>
      <c r="X114" s="21"/>
      <c r="Y114" s="21"/>
      <c r="Z114" s="21"/>
      <c r="AA114" s="21"/>
      <c r="AB114" s="19">
        <f t="shared" si="24"/>
        <v>0</v>
      </c>
      <c r="AC114" s="20"/>
      <c r="AD114" s="19">
        <f t="shared" si="29"/>
        <v>22358</v>
      </c>
      <c r="AE114" s="20" t="s">
        <v>83</v>
      </c>
      <c r="AF114" s="21"/>
      <c r="AG114" s="21"/>
      <c r="AH114" s="21"/>
      <c r="AI114" s="21"/>
      <c r="AJ114" s="19">
        <f t="shared" si="25"/>
        <v>0</v>
      </c>
      <c r="AK114" s="20"/>
      <c r="AL114" s="21"/>
      <c r="AM114" s="21"/>
      <c r="AN114" s="21"/>
      <c r="AO114" s="21">
        <v>100</v>
      </c>
      <c r="AP114" s="19">
        <f t="shared" si="26"/>
        <v>100</v>
      </c>
      <c r="AQ114" s="20"/>
      <c r="AR114" s="21"/>
      <c r="AS114" s="21"/>
      <c r="AT114" s="21"/>
      <c r="AU114" s="21"/>
      <c r="AV114" s="21"/>
      <c r="AW114" s="21">
        <v>1000</v>
      </c>
      <c r="AX114" s="19">
        <f t="shared" si="27"/>
        <v>1000</v>
      </c>
      <c r="AY114" s="20"/>
      <c r="AZ114" s="21"/>
      <c r="BA114" s="21"/>
      <c r="BB114" s="21"/>
      <c r="BC114" s="21"/>
      <c r="BD114" s="19">
        <f t="shared" si="28"/>
        <v>0</v>
      </c>
      <c r="BE114" s="20"/>
      <c r="BF114" s="22">
        <v>1800</v>
      </c>
      <c r="BG114" s="20"/>
      <c r="BH114" s="21"/>
      <c r="BI114" s="21"/>
      <c r="BJ114" s="21">
        <v>597</v>
      </c>
      <c r="BK114" s="21">
        <v>300</v>
      </c>
      <c r="BL114" s="21">
        <v>835</v>
      </c>
      <c r="BM114" s="21"/>
      <c r="BN114" s="21"/>
      <c r="BO114" s="21"/>
      <c r="BP114" s="21"/>
      <c r="BQ114" s="21"/>
      <c r="BR114" s="21"/>
      <c r="BS114" s="21"/>
      <c r="BT114" s="19">
        <f t="shared" si="22"/>
        <v>1732</v>
      </c>
      <c r="BU114" s="20" t="s">
        <v>12</v>
      </c>
      <c r="BV114" s="19">
        <f t="shared" si="30"/>
        <v>4632</v>
      </c>
      <c r="BW114" s="20" t="s">
        <v>12</v>
      </c>
      <c r="BX114" s="19">
        <f t="shared" si="31"/>
        <v>17726</v>
      </c>
      <c r="BY114" s="20" t="s">
        <v>12</v>
      </c>
      <c r="BZ114" s="19"/>
      <c r="CA114" s="20"/>
      <c r="CB114" s="19">
        <f t="shared" si="18"/>
        <v>81885</v>
      </c>
      <c r="CC114" s="5"/>
      <c r="CD114" s="70">
        <v>61885</v>
      </c>
      <c r="CE114" s="70">
        <v>20000</v>
      </c>
    </row>
    <row r="115" spans="1:83" x14ac:dyDescent="0.2">
      <c r="A115" s="6">
        <f t="shared" si="16"/>
        <v>1</v>
      </c>
      <c r="B115" s="30" t="s">
        <v>341</v>
      </c>
      <c r="C115" s="19">
        <v>14079</v>
      </c>
      <c r="D115" s="20"/>
      <c r="E115" s="21">
        <v>28972</v>
      </c>
      <c r="F115" s="21"/>
      <c r="G115" s="21">
        <v>179</v>
      </c>
      <c r="H115" s="21"/>
      <c r="I115" s="21"/>
      <c r="J115" s="21"/>
      <c r="K115" s="21"/>
      <c r="L115" s="21"/>
      <c r="M115" s="21"/>
      <c r="N115" s="19">
        <f t="shared" si="17"/>
        <v>29151</v>
      </c>
      <c r="O115" s="20"/>
      <c r="P115" s="21">
        <v>44531</v>
      </c>
      <c r="Q115" s="21">
        <v>5310</v>
      </c>
      <c r="R115" s="21">
        <v>10698</v>
      </c>
      <c r="S115" s="21"/>
      <c r="T115" s="21"/>
      <c r="U115" s="60">
        <f t="shared" si="23"/>
        <v>60539</v>
      </c>
      <c r="V115" s="20"/>
      <c r="W115" s="21"/>
      <c r="X115" s="21"/>
      <c r="Y115" s="21"/>
      <c r="Z115" s="21"/>
      <c r="AA115" s="21"/>
      <c r="AB115" s="19">
        <f t="shared" si="24"/>
        <v>0</v>
      </c>
      <c r="AC115" s="20"/>
      <c r="AD115" s="19">
        <f t="shared" si="29"/>
        <v>89690</v>
      </c>
      <c r="AE115" s="20"/>
      <c r="AF115" s="21"/>
      <c r="AG115" s="21"/>
      <c r="AH115" s="21"/>
      <c r="AI115" s="21"/>
      <c r="AJ115" s="19">
        <f t="shared" si="25"/>
        <v>0</v>
      </c>
      <c r="AK115" s="20"/>
      <c r="AL115" s="21"/>
      <c r="AM115" s="21">
        <v>1897</v>
      </c>
      <c r="AN115" s="21"/>
      <c r="AO115" s="21">
        <v>4737</v>
      </c>
      <c r="AP115" s="19">
        <f t="shared" si="26"/>
        <v>6634</v>
      </c>
      <c r="AQ115" s="20"/>
      <c r="AR115" s="21"/>
      <c r="AS115" s="21">
        <v>5153</v>
      </c>
      <c r="AT115" s="21">
        <v>6985</v>
      </c>
      <c r="AU115" s="21">
        <v>15562</v>
      </c>
      <c r="AV115" s="21"/>
      <c r="AW115" s="21">
        <v>3017</v>
      </c>
      <c r="AX115" s="19">
        <f t="shared" si="27"/>
        <v>30717</v>
      </c>
      <c r="AY115" s="20"/>
      <c r="AZ115" s="21"/>
      <c r="BA115" s="21">
        <v>695</v>
      </c>
      <c r="BB115" s="21">
        <v>5552</v>
      </c>
      <c r="BC115" s="21">
        <v>2040</v>
      </c>
      <c r="BD115" s="19">
        <f t="shared" si="28"/>
        <v>8287</v>
      </c>
      <c r="BE115" s="20"/>
      <c r="BF115" s="22">
        <v>5192</v>
      </c>
      <c r="BG115" s="20"/>
      <c r="BH115" s="21"/>
      <c r="BI115" s="21"/>
      <c r="BJ115" s="21">
        <v>16035</v>
      </c>
      <c r="BK115" s="21"/>
      <c r="BL115" s="21">
        <v>9609</v>
      </c>
      <c r="BM115" s="21"/>
      <c r="BN115" s="21"/>
      <c r="BO115" s="21"/>
      <c r="BP115" s="21"/>
      <c r="BQ115" s="21"/>
      <c r="BR115" s="21"/>
      <c r="BS115" s="21">
        <v>1926</v>
      </c>
      <c r="BT115" s="19">
        <f t="shared" si="22"/>
        <v>27570</v>
      </c>
      <c r="BU115" s="20" t="s">
        <v>12</v>
      </c>
      <c r="BV115" s="19">
        <f t="shared" si="30"/>
        <v>78400</v>
      </c>
      <c r="BW115" s="20" t="s">
        <v>12</v>
      </c>
      <c r="BX115" s="19">
        <f t="shared" si="31"/>
        <v>11290</v>
      </c>
      <c r="BY115" s="20" t="s">
        <v>12</v>
      </c>
      <c r="BZ115" s="19"/>
      <c r="CA115" s="20"/>
      <c r="CB115" s="19">
        <f t="shared" si="18"/>
        <v>25369</v>
      </c>
      <c r="CC115" s="5"/>
      <c r="CD115" s="70">
        <v>25369</v>
      </c>
      <c r="CE115" s="70"/>
    </row>
    <row r="116" spans="1:83" x14ac:dyDescent="0.2">
      <c r="A116" s="6">
        <f t="shared" si="16"/>
        <v>1</v>
      </c>
      <c r="B116" s="30" t="s">
        <v>342</v>
      </c>
      <c r="C116" s="19">
        <v>52929</v>
      </c>
      <c r="D116" s="20"/>
      <c r="E116" s="21"/>
      <c r="F116" s="21"/>
      <c r="G116" s="21">
        <v>12222</v>
      </c>
      <c r="H116" s="21">
        <v>1435498</v>
      </c>
      <c r="I116" s="21"/>
      <c r="J116" s="21"/>
      <c r="K116" s="21"/>
      <c r="L116" s="21"/>
      <c r="M116" s="21">
        <v>69723</v>
      </c>
      <c r="N116" s="19">
        <f t="shared" si="17"/>
        <v>1517443</v>
      </c>
      <c r="O116" s="20"/>
      <c r="P116" s="21">
        <v>103027</v>
      </c>
      <c r="Q116" s="21"/>
      <c r="R116" s="21"/>
      <c r="S116" s="21"/>
      <c r="T116" s="21">
        <v>103211</v>
      </c>
      <c r="U116" s="60">
        <f t="shared" si="23"/>
        <v>206238</v>
      </c>
      <c r="V116" s="20"/>
      <c r="W116" s="21"/>
      <c r="X116" s="21"/>
      <c r="Y116" s="21"/>
      <c r="Z116" s="21"/>
      <c r="AA116" s="21"/>
      <c r="AB116" s="19">
        <f t="shared" si="24"/>
        <v>0</v>
      </c>
      <c r="AC116" s="20"/>
      <c r="AD116" s="19">
        <f t="shared" si="29"/>
        <v>1723681</v>
      </c>
      <c r="AE116" s="20"/>
      <c r="AF116" s="21">
        <v>16658</v>
      </c>
      <c r="AG116" s="21"/>
      <c r="AH116" s="21"/>
      <c r="AI116" s="21"/>
      <c r="AJ116" s="19">
        <f t="shared" si="25"/>
        <v>16658</v>
      </c>
      <c r="AK116" s="20"/>
      <c r="AL116" s="21"/>
      <c r="AM116" s="21">
        <v>91732</v>
      </c>
      <c r="AN116" s="21"/>
      <c r="AO116" s="21">
        <v>4736</v>
      </c>
      <c r="AP116" s="19">
        <f t="shared" si="26"/>
        <v>96468</v>
      </c>
      <c r="AQ116" s="20"/>
      <c r="AR116" s="21">
        <v>81586</v>
      </c>
      <c r="AS116" s="21">
        <v>161878</v>
      </c>
      <c r="AT116" s="21">
        <v>215873</v>
      </c>
      <c r="AU116" s="21">
        <v>41361</v>
      </c>
      <c r="AV116" s="21"/>
      <c r="AW116" s="21">
        <v>124666</v>
      </c>
      <c r="AX116" s="19">
        <f t="shared" si="27"/>
        <v>625364</v>
      </c>
      <c r="AY116" s="20"/>
      <c r="AZ116" s="21">
        <v>29125</v>
      </c>
      <c r="BA116" s="21">
        <v>58206</v>
      </c>
      <c r="BB116" s="21">
        <v>97983</v>
      </c>
      <c r="BC116" s="21">
        <v>26476</v>
      </c>
      <c r="BD116" s="19">
        <f t="shared" si="28"/>
        <v>211790</v>
      </c>
      <c r="BE116" s="20"/>
      <c r="BF116" s="22">
        <v>361900</v>
      </c>
      <c r="BG116" s="20"/>
      <c r="BH116" s="21"/>
      <c r="BI116" s="21"/>
      <c r="BJ116" s="21">
        <v>36675</v>
      </c>
      <c r="BK116" s="21">
        <v>5284</v>
      </c>
      <c r="BL116" s="21">
        <v>20020</v>
      </c>
      <c r="BM116" s="21"/>
      <c r="BN116" s="21"/>
      <c r="BO116" s="21"/>
      <c r="BP116" s="21"/>
      <c r="BQ116" s="21"/>
      <c r="BR116" s="21"/>
      <c r="BS116" s="21">
        <v>1621</v>
      </c>
      <c r="BT116" s="19">
        <f t="shared" si="22"/>
        <v>63600</v>
      </c>
      <c r="BU116" s="20" t="s">
        <v>12</v>
      </c>
      <c r="BV116" s="19">
        <f t="shared" si="30"/>
        <v>1375780</v>
      </c>
      <c r="BW116" s="20" t="s">
        <v>12</v>
      </c>
      <c r="BX116" s="19">
        <f t="shared" si="31"/>
        <v>347901</v>
      </c>
      <c r="BY116" s="20" t="s">
        <v>12</v>
      </c>
      <c r="BZ116" s="19"/>
      <c r="CA116" s="20"/>
      <c r="CB116" s="19">
        <f t="shared" si="18"/>
        <v>400830</v>
      </c>
      <c r="CC116" s="5"/>
      <c r="CD116" s="70">
        <v>400830</v>
      </c>
      <c r="CE116" s="70"/>
    </row>
    <row r="117" spans="1:83" x14ac:dyDescent="0.2">
      <c r="A117" s="6">
        <f t="shared" si="16"/>
        <v>1</v>
      </c>
      <c r="B117" s="30" t="s">
        <v>343</v>
      </c>
      <c r="C117" s="19">
        <v>6762</v>
      </c>
      <c r="D117" s="20"/>
      <c r="E117" s="21">
        <v>50345</v>
      </c>
      <c r="F117" s="21"/>
      <c r="G117" s="21"/>
      <c r="H117" s="21"/>
      <c r="I117" s="21"/>
      <c r="J117" s="21"/>
      <c r="K117" s="21"/>
      <c r="L117" s="21"/>
      <c r="M117" s="21">
        <v>89798</v>
      </c>
      <c r="N117" s="19">
        <f t="shared" si="17"/>
        <v>140143</v>
      </c>
      <c r="O117" s="20"/>
      <c r="P117" s="21">
        <v>27864</v>
      </c>
      <c r="Q117" s="21"/>
      <c r="R117" s="21"/>
      <c r="S117" s="21"/>
      <c r="T117" s="21"/>
      <c r="U117" s="60">
        <f t="shared" si="23"/>
        <v>27864</v>
      </c>
      <c r="V117" s="20"/>
      <c r="W117" s="21"/>
      <c r="X117" s="21"/>
      <c r="Y117" s="21"/>
      <c r="Z117" s="21"/>
      <c r="AA117" s="21"/>
      <c r="AB117" s="19">
        <f t="shared" si="24"/>
        <v>0</v>
      </c>
      <c r="AC117" s="20"/>
      <c r="AD117" s="19">
        <f t="shared" si="29"/>
        <v>168007</v>
      </c>
      <c r="AE117" s="20"/>
      <c r="AF117" s="21"/>
      <c r="AG117" s="21"/>
      <c r="AH117" s="21"/>
      <c r="AI117" s="21"/>
      <c r="AJ117" s="19">
        <f t="shared" si="25"/>
        <v>0</v>
      </c>
      <c r="AK117" s="20"/>
      <c r="AL117" s="21">
        <v>85376</v>
      </c>
      <c r="AM117" s="21"/>
      <c r="AN117" s="21"/>
      <c r="AO117" s="21"/>
      <c r="AP117" s="19">
        <f t="shared" si="26"/>
        <v>85376</v>
      </c>
      <c r="AQ117" s="20"/>
      <c r="AR117" s="21"/>
      <c r="AS117" s="21">
        <v>34470</v>
      </c>
      <c r="AT117" s="21">
        <v>12000</v>
      </c>
      <c r="AU117" s="21">
        <v>5000</v>
      </c>
      <c r="AV117" s="21"/>
      <c r="AW117" s="21">
        <v>2000</v>
      </c>
      <c r="AX117" s="19">
        <f t="shared" si="27"/>
        <v>53470</v>
      </c>
      <c r="AY117" s="20"/>
      <c r="AZ117" s="21"/>
      <c r="BA117" s="21"/>
      <c r="BB117" s="21">
        <v>2636</v>
      </c>
      <c r="BC117" s="21"/>
      <c r="BD117" s="19">
        <f t="shared" si="28"/>
        <v>2636</v>
      </c>
      <c r="BE117" s="20"/>
      <c r="BF117" s="22">
        <v>1623</v>
      </c>
      <c r="BG117" s="20"/>
      <c r="BH117" s="21"/>
      <c r="BI117" s="21"/>
      <c r="BJ117" s="21">
        <v>5858</v>
      </c>
      <c r="BK117" s="21"/>
      <c r="BL117" s="21">
        <v>5206</v>
      </c>
      <c r="BM117" s="21"/>
      <c r="BN117" s="21"/>
      <c r="BO117" s="21"/>
      <c r="BP117" s="21"/>
      <c r="BQ117" s="21"/>
      <c r="BR117" s="21"/>
      <c r="BS117" s="21"/>
      <c r="BT117" s="19">
        <f t="shared" si="22"/>
        <v>11064</v>
      </c>
      <c r="BU117" s="20" t="s">
        <v>12</v>
      </c>
      <c r="BV117" s="19">
        <f t="shared" si="30"/>
        <v>154169</v>
      </c>
      <c r="BW117" s="20" t="s">
        <v>12</v>
      </c>
      <c r="BX117" s="19">
        <f t="shared" si="31"/>
        <v>13838</v>
      </c>
      <c r="BY117" s="20" t="s">
        <v>12</v>
      </c>
      <c r="BZ117" s="19"/>
      <c r="CA117" s="20"/>
      <c r="CB117" s="19">
        <f t="shared" si="18"/>
        <v>20600</v>
      </c>
      <c r="CC117" s="5"/>
      <c r="CD117" s="70"/>
      <c r="CE117" s="70"/>
    </row>
    <row r="118" spans="1:83" x14ac:dyDescent="0.2">
      <c r="A118" s="6">
        <f t="shared" si="16"/>
        <v>1</v>
      </c>
      <c r="B118" s="30" t="s">
        <v>344</v>
      </c>
      <c r="C118" s="19">
        <v>245</v>
      </c>
      <c r="D118" s="20"/>
      <c r="E118" s="21"/>
      <c r="F118" s="21"/>
      <c r="G118" s="21"/>
      <c r="H118" s="21"/>
      <c r="I118" s="21"/>
      <c r="J118" s="21"/>
      <c r="K118" s="21"/>
      <c r="L118" s="21"/>
      <c r="M118" s="21">
        <v>6977</v>
      </c>
      <c r="N118" s="19">
        <f t="shared" si="17"/>
        <v>6977</v>
      </c>
      <c r="O118" s="20"/>
      <c r="P118" s="21">
        <v>17799</v>
      </c>
      <c r="Q118" s="21">
        <v>10116</v>
      </c>
      <c r="R118" s="21">
        <v>15213</v>
      </c>
      <c r="S118" s="21"/>
      <c r="T118" s="21">
        <v>263</v>
      </c>
      <c r="U118" s="60">
        <f t="shared" si="23"/>
        <v>43391</v>
      </c>
      <c r="V118" s="20"/>
      <c r="W118" s="21"/>
      <c r="X118" s="21"/>
      <c r="Y118" s="21"/>
      <c r="Z118" s="21"/>
      <c r="AA118" s="21">
        <v>126377</v>
      </c>
      <c r="AB118" s="19">
        <f t="shared" si="24"/>
        <v>126377</v>
      </c>
      <c r="AC118" s="20"/>
      <c r="AD118" s="19">
        <f t="shared" si="29"/>
        <v>176745</v>
      </c>
      <c r="AE118" s="20"/>
      <c r="AF118" s="21"/>
      <c r="AG118" s="21"/>
      <c r="AH118" s="21"/>
      <c r="AI118" s="21">
        <v>126377</v>
      </c>
      <c r="AJ118" s="19">
        <f t="shared" si="25"/>
        <v>126377</v>
      </c>
      <c r="AK118" s="20"/>
      <c r="AL118" s="21"/>
      <c r="AM118" s="21"/>
      <c r="AN118" s="21"/>
      <c r="AO118" s="21"/>
      <c r="AP118" s="19">
        <f t="shared" si="26"/>
        <v>0</v>
      </c>
      <c r="AQ118" s="20"/>
      <c r="AR118" s="21"/>
      <c r="AS118" s="21"/>
      <c r="AT118" s="21"/>
      <c r="AU118" s="21">
        <v>9546</v>
      </c>
      <c r="AV118" s="21"/>
      <c r="AW118" s="21"/>
      <c r="AX118" s="19">
        <f t="shared" si="27"/>
        <v>9546</v>
      </c>
      <c r="AY118" s="20"/>
      <c r="AZ118" s="21"/>
      <c r="BA118" s="21">
        <v>494</v>
      </c>
      <c r="BB118" s="21"/>
      <c r="BC118" s="21"/>
      <c r="BD118" s="19">
        <f t="shared" si="28"/>
        <v>494</v>
      </c>
      <c r="BE118" s="20"/>
      <c r="BF118" s="22">
        <v>13956</v>
      </c>
      <c r="BG118" s="20"/>
      <c r="BH118" s="21"/>
      <c r="BI118" s="21">
        <v>4064</v>
      </c>
      <c r="BJ118" s="21">
        <v>2555</v>
      </c>
      <c r="BK118" s="21">
        <v>6183</v>
      </c>
      <c r="BL118" s="21"/>
      <c r="BM118" s="21"/>
      <c r="BN118" s="21"/>
      <c r="BO118" s="21"/>
      <c r="BP118" s="21"/>
      <c r="BQ118" s="21"/>
      <c r="BR118" s="21"/>
      <c r="BS118" s="21">
        <v>1739</v>
      </c>
      <c r="BT118" s="19">
        <f t="shared" si="22"/>
        <v>14541</v>
      </c>
      <c r="BU118" s="20" t="s">
        <v>12</v>
      </c>
      <c r="BV118" s="19">
        <f t="shared" si="30"/>
        <v>164914</v>
      </c>
      <c r="BW118" s="20" t="s">
        <v>12</v>
      </c>
      <c r="BX118" s="19">
        <f t="shared" si="31"/>
        <v>11831</v>
      </c>
      <c r="BY118" s="20" t="s">
        <v>12</v>
      </c>
      <c r="BZ118" s="19"/>
      <c r="CA118" s="20"/>
      <c r="CB118" s="19">
        <f t="shared" si="18"/>
        <v>12076</v>
      </c>
      <c r="CC118" s="5"/>
      <c r="CD118" s="70">
        <v>12000</v>
      </c>
      <c r="CE118" s="70">
        <v>76</v>
      </c>
    </row>
    <row r="119" spans="1:83" x14ac:dyDescent="0.2">
      <c r="A119" s="6">
        <f t="shared" si="16"/>
        <v>1</v>
      </c>
      <c r="B119" s="30" t="s">
        <v>345</v>
      </c>
      <c r="C119" s="19"/>
      <c r="D119" s="20"/>
      <c r="E119" s="21"/>
      <c r="F119" s="21">
        <v>8500</v>
      </c>
      <c r="G119" s="21">
        <v>47</v>
      </c>
      <c r="H119" s="21">
        <v>15000</v>
      </c>
      <c r="I119" s="21"/>
      <c r="J119" s="21"/>
      <c r="K119" s="21"/>
      <c r="L119" s="21"/>
      <c r="M119" s="21"/>
      <c r="N119" s="19">
        <f t="shared" si="17"/>
        <v>23547</v>
      </c>
      <c r="O119" s="20"/>
      <c r="P119" s="21">
        <v>25963</v>
      </c>
      <c r="Q119" s="21">
        <v>5000</v>
      </c>
      <c r="R119" s="21">
        <v>5000</v>
      </c>
      <c r="S119" s="21"/>
      <c r="T119" s="21">
        <v>50000</v>
      </c>
      <c r="U119" s="60">
        <f t="shared" si="23"/>
        <v>85963</v>
      </c>
      <c r="V119" s="20"/>
      <c r="W119" s="21"/>
      <c r="X119" s="21"/>
      <c r="Y119" s="21"/>
      <c r="Z119" s="21"/>
      <c r="AA119" s="21"/>
      <c r="AB119" s="19">
        <f t="shared" si="24"/>
        <v>0</v>
      </c>
      <c r="AC119" s="20"/>
      <c r="AD119" s="19">
        <f t="shared" si="29"/>
        <v>109510</v>
      </c>
      <c r="AE119" s="20"/>
      <c r="AF119" s="21"/>
      <c r="AG119" s="21">
        <v>135</v>
      </c>
      <c r="AH119" s="21">
        <v>1033</v>
      </c>
      <c r="AI119" s="21"/>
      <c r="AJ119" s="19">
        <f t="shared" si="25"/>
        <v>1168</v>
      </c>
      <c r="AK119" s="20"/>
      <c r="AL119" s="21">
        <v>449</v>
      </c>
      <c r="AM119" s="21"/>
      <c r="AN119" s="21"/>
      <c r="AO119" s="21">
        <v>436</v>
      </c>
      <c r="AP119" s="19">
        <f t="shared" si="26"/>
        <v>885</v>
      </c>
      <c r="AQ119" s="20"/>
      <c r="AR119" s="21"/>
      <c r="AS119" s="21">
        <v>2159</v>
      </c>
      <c r="AT119" s="21">
        <v>5294</v>
      </c>
      <c r="AU119" s="21">
        <v>4858</v>
      </c>
      <c r="AV119" s="21"/>
      <c r="AW119" s="21">
        <v>78</v>
      </c>
      <c r="AX119" s="19">
        <f t="shared" si="27"/>
        <v>12389</v>
      </c>
      <c r="AY119" s="20"/>
      <c r="AZ119" s="21">
        <v>333</v>
      </c>
      <c r="BA119" s="21">
        <v>9214</v>
      </c>
      <c r="BB119" s="21">
        <v>5014</v>
      </c>
      <c r="BC119" s="21">
        <v>4858</v>
      </c>
      <c r="BD119" s="19">
        <f t="shared" si="28"/>
        <v>19419</v>
      </c>
      <c r="BE119" s="20"/>
      <c r="BF119" s="22">
        <v>8500</v>
      </c>
      <c r="BG119" s="20"/>
      <c r="BH119" s="21"/>
      <c r="BI119" s="21">
        <v>1</v>
      </c>
      <c r="BJ119" s="21">
        <v>3900</v>
      </c>
      <c r="BK119" s="21">
        <v>73</v>
      </c>
      <c r="BL119" s="21">
        <v>50000</v>
      </c>
      <c r="BM119" s="21"/>
      <c r="BN119" s="21"/>
      <c r="BO119" s="21"/>
      <c r="BP119" s="21"/>
      <c r="BQ119" s="21"/>
      <c r="BR119" s="21"/>
      <c r="BS119" s="21"/>
      <c r="BT119" s="19">
        <f t="shared" si="22"/>
        <v>53974</v>
      </c>
      <c r="BU119" s="20" t="s">
        <v>12</v>
      </c>
      <c r="BV119" s="19">
        <f t="shared" si="30"/>
        <v>96335</v>
      </c>
      <c r="BW119" s="20" t="s">
        <v>12</v>
      </c>
      <c r="BX119" s="19">
        <f t="shared" si="31"/>
        <v>13175</v>
      </c>
      <c r="BY119" s="20" t="s">
        <v>12</v>
      </c>
      <c r="BZ119" s="19"/>
      <c r="CA119" s="20"/>
      <c r="CB119" s="19">
        <f t="shared" si="18"/>
        <v>13175</v>
      </c>
      <c r="CC119" s="5"/>
      <c r="CD119" s="70">
        <v>11000</v>
      </c>
      <c r="CE119" s="70">
        <v>2175</v>
      </c>
    </row>
    <row r="120" spans="1:83" x14ac:dyDescent="0.2">
      <c r="A120" s="6">
        <f t="shared" si="16"/>
        <v>1</v>
      </c>
      <c r="B120" s="30" t="s">
        <v>346</v>
      </c>
      <c r="C120" s="19">
        <v>515421</v>
      </c>
      <c r="D120" s="20"/>
      <c r="E120" s="21">
        <v>612021</v>
      </c>
      <c r="F120" s="21">
        <v>24618</v>
      </c>
      <c r="G120" s="21">
        <v>1321</v>
      </c>
      <c r="H120" s="21">
        <v>102631</v>
      </c>
      <c r="I120" s="21"/>
      <c r="J120" s="21"/>
      <c r="K120" s="21"/>
      <c r="L120" s="21"/>
      <c r="M120" s="21">
        <v>886409</v>
      </c>
      <c r="N120" s="19">
        <f t="shared" si="17"/>
        <v>1627000</v>
      </c>
      <c r="O120" s="20"/>
      <c r="P120" s="21">
        <v>203128</v>
      </c>
      <c r="Q120" s="21">
        <v>106373</v>
      </c>
      <c r="R120" s="21">
        <v>91819</v>
      </c>
      <c r="S120" s="21"/>
      <c r="T120" s="21">
        <v>101196</v>
      </c>
      <c r="U120" s="60">
        <f t="shared" si="23"/>
        <v>502516</v>
      </c>
      <c r="V120" s="20"/>
      <c r="W120" s="21"/>
      <c r="X120" s="21"/>
      <c r="Y120" s="21"/>
      <c r="Z120" s="21"/>
      <c r="AA120" s="21">
        <v>214223</v>
      </c>
      <c r="AB120" s="19">
        <f t="shared" si="24"/>
        <v>214223</v>
      </c>
      <c r="AC120" s="20"/>
      <c r="AD120" s="19">
        <f t="shared" si="29"/>
        <v>2343739</v>
      </c>
      <c r="AE120" s="20"/>
      <c r="AF120" s="21">
        <v>192826</v>
      </c>
      <c r="AG120" s="21"/>
      <c r="AH120" s="21"/>
      <c r="AI120" s="21">
        <v>902</v>
      </c>
      <c r="AJ120" s="19">
        <f t="shared" si="25"/>
        <v>193728</v>
      </c>
      <c r="AK120" s="20"/>
      <c r="AL120" s="21">
        <v>747825</v>
      </c>
      <c r="AM120" s="21"/>
      <c r="AN120" s="21"/>
      <c r="AO120" s="21"/>
      <c r="AP120" s="19">
        <f t="shared" si="26"/>
        <v>747825</v>
      </c>
      <c r="AQ120" s="20"/>
      <c r="AR120" s="21">
        <v>179074</v>
      </c>
      <c r="AS120" s="21">
        <v>12293</v>
      </c>
      <c r="AT120" s="21">
        <v>3707</v>
      </c>
      <c r="AU120" s="21"/>
      <c r="AV120" s="21"/>
      <c r="AW120" s="21">
        <v>79769</v>
      </c>
      <c r="AX120" s="19">
        <f t="shared" si="27"/>
        <v>274843</v>
      </c>
      <c r="AY120" s="20"/>
      <c r="AZ120" s="21">
        <v>28862</v>
      </c>
      <c r="BA120" s="21"/>
      <c r="BB120" s="21">
        <v>17020</v>
      </c>
      <c r="BC120" s="21">
        <v>14989</v>
      </c>
      <c r="BD120" s="19">
        <f t="shared" si="28"/>
        <v>60871</v>
      </c>
      <c r="BE120" s="20"/>
      <c r="BF120" s="22">
        <v>151708</v>
      </c>
      <c r="BG120" s="20"/>
      <c r="BH120" s="21">
        <v>206092</v>
      </c>
      <c r="BI120" s="21"/>
      <c r="BJ120" s="21">
        <v>38036</v>
      </c>
      <c r="BK120" s="21">
        <v>3067</v>
      </c>
      <c r="BL120" s="21">
        <v>322300</v>
      </c>
      <c r="BM120" s="21"/>
      <c r="BN120" s="21"/>
      <c r="BO120" s="21"/>
      <c r="BP120" s="21"/>
      <c r="BQ120" s="21"/>
      <c r="BR120" s="21">
        <v>50000</v>
      </c>
      <c r="BS120" s="21">
        <v>24716</v>
      </c>
      <c r="BT120" s="19">
        <f t="shared" si="22"/>
        <v>644211</v>
      </c>
      <c r="BU120" s="20" t="s">
        <v>12</v>
      </c>
      <c r="BV120" s="19">
        <f t="shared" si="30"/>
        <v>2073186</v>
      </c>
      <c r="BW120" s="20" t="s">
        <v>12</v>
      </c>
      <c r="BX120" s="19">
        <f t="shared" si="31"/>
        <v>270553</v>
      </c>
      <c r="BY120" s="20" t="s">
        <v>12</v>
      </c>
      <c r="BZ120" s="19"/>
      <c r="CA120" s="20"/>
      <c r="CB120" s="19">
        <f t="shared" si="18"/>
        <v>785974</v>
      </c>
      <c r="CC120" s="5"/>
      <c r="CD120" s="70">
        <v>735974</v>
      </c>
      <c r="CE120" s="70">
        <v>50000</v>
      </c>
    </row>
    <row r="121" spans="1:83" x14ac:dyDescent="0.2">
      <c r="A121" s="6">
        <f t="shared" si="16"/>
        <v>1</v>
      </c>
      <c r="B121" s="30" t="s">
        <v>347</v>
      </c>
      <c r="C121" s="19">
        <v>0</v>
      </c>
      <c r="D121" s="20"/>
      <c r="E121" s="21"/>
      <c r="F121" s="21"/>
      <c r="G121" s="21"/>
      <c r="H121" s="21">
        <v>5026</v>
      </c>
      <c r="I121" s="21"/>
      <c r="J121" s="21"/>
      <c r="K121" s="21"/>
      <c r="L121" s="21"/>
      <c r="M121" s="21"/>
      <c r="N121" s="19">
        <f t="shared" si="17"/>
        <v>5026</v>
      </c>
      <c r="O121" s="20"/>
      <c r="P121" s="21">
        <v>5414</v>
      </c>
      <c r="Q121" s="21"/>
      <c r="R121" s="21"/>
      <c r="S121" s="21"/>
      <c r="T121" s="21"/>
      <c r="U121" s="60">
        <f t="shared" si="23"/>
        <v>5414</v>
      </c>
      <c r="V121" s="20"/>
      <c r="W121" s="21"/>
      <c r="X121" s="21"/>
      <c r="Y121" s="21"/>
      <c r="Z121" s="21"/>
      <c r="AA121" s="21"/>
      <c r="AB121" s="19">
        <f t="shared" si="24"/>
        <v>0</v>
      </c>
      <c r="AC121" s="20"/>
      <c r="AD121" s="19">
        <f t="shared" si="29"/>
        <v>10440</v>
      </c>
      <c r="AE121" s="20"/>
      <c r="AF121" s="21"/>
      <c r="AG121" s="21"/>
      <c r="AH121" s="21"/>
      <c r="AI121" s="21"/>
      <c r="AJ121" s="19">
        <f t="shared" si="25"/>
        <v>0</v>
      </c>
      <c r="AK121" s="20"/>
      <c r="AL121" s="21"/>
      <c r="AM121" s="21"/>
      <c r="AN121" s="21"/>
      <c r="AO121" s="21"/>
      <c r="AP121" s="19">
        <f t="shared" si="26"/>
        <v>0</v>
      </c>
      <c r="AQ121" s="20"/>
      <c r="AR121" s="21"/>
      <c r="AS121" s="21"/>
      <c r="AT121" s="21">
        <v>1743</v>
      </c>
      <c r="AU121" s="21">
        <v>630</v>
      </c>
      <c r="AV121" s="21"/>
      <c r="AW121" s="21"/>
      <c r="AX121" s="19">
        <f t="shared" si="27"/>
        <v>2373</v>
      </c>
      <c r="AY121" s="20"/>
      <c r="AZ121" s="21"/>
      <c r="BA121" s="21"/>
      <c r="BB121" s="21"/>
      <c r="BC121" s="21"/>
      <c r="BD121" s="19">
        <f t="shared" si="28"/>
        <v>0</v>
      </c>
      <c r="BE121" s="20"/>
      <c r="BF121" s="22"/>
      <c r="BG121" s="20"/>
      <c r="BH121" s="21"/>
      <c r="BI121" s="21"/>
      <c r="BJ121" s="21">
        <v>3602</v>
      </c>
      <c r="BK121" s="21">
        <v>4465</v>
      </c>
      <c r="BL121" s="21"/>
      <c r="BM121" s="21"/>
      <c r="BN121" s="21"/>
      <c r="BO121" s="21"/>
      <c r="BP121" s="21"/>
      <c r="BQ121" s="21"/>
      <c r="BR121" s="21"/>
      <c r="BS121" s="21"/>
      <c r="BT121" s="19">
        <f t="shared" si="22"/>
        <v>8067</v>
      </c>
      <c r="BU121" s="20" t="s">
        <v>12</v>
      </c>
      <c r="BV121" s="19">
        <f t="shared" si="30"/>
        <v>10440</v>
      </c>
      <c r="BW121" s="20" t="s">
        <v>12</v>
      </c>
      <c r="BX121" s="19">
        <f t="shared" si="31"/>
        <v>0</v>
      </c>
      <c r="BY121" s="20" t="s">
        <v>12</v>
      </c>
      <c r="BZ121" s="19"/>
      <c r="CA121" s="20"/>
      <c r="CB121" s="19">
        <f t="shared" si="18"/>
        <v>0</v>
      </c>
      <c r="CC121" s="5"/>
      <c r="CD121" s="70"/>
      <c r="CE121" s="70"/>
    </row>
    <row r="122" spans="1:83" x14ac:dyDescent="0.2">
      <c r="A122" s="6">
        <f t="shared" si="16"/>
        <v>1</v>
      </c>
      <c r="B122" s="30" t="s">
        <v>348</v>
      </c>
      <c r="C122" s="19">
        <v>8485</v>
      </c>
      <c r="D122" s="20"/>
      <c r="E122" s="21"/>
      <c r="F122" s="21"/>
      <c r="G122" s="21"/>
      <c r="H122" s="21"/>
      <c r="I122" s="21"/>
      <c r="J122" s="21"/>
      <c r="K122" s="21">
        <v>3400</v>
      </c>
      <c r="L122" s="21"/>
      <c r="M122" s="21">
        <v>207</v>
      </c>
      <c r="N122" s="19">
        <f t="shared" si="17"/>
        <v>3607</v>
      </c>
      <c r="O122" s="20"/>
      <c r="P122" s="21">
        <v>3840</v>
      </c>
      <c r="Q122" s="21"/>
      <c r="R122" s="21"/>
      <c r="S122" s="21"/>
      <c r="T122" s="21"/>
      <c r="U122" s="60">
        <f t="shared" si="23"/>
        <v>3840</v>
      </c>
      <c r="V122" s="20"/>
      <c r="W122" s="21"/>
      <c r="X122" s="21"/>
      <c r="Y122" s="21"/>
      <c r="Z122" s="21"/>
      <c r="AA122" s="21"/>
      <c r="AB122" s="19">
        <f t="shared" si="24"/>
        <v>0</v>
      </c>
      <c r="AC122" s="20"/>
      <c r="AD122" s="19">
        <f t="shared" si="29"/>
        <v>7447</v>
      </c>
      <c r="AE122" s="20"/>
      <c r="AF122" s="21"/>
      <c r="AG122" s="21"/>
      <c r="AH122" s="21"/>
      <c r="AI122" s="21"/>
      <c r="AJ122" s="19">
        <f t="shared" si="25"/>
        <v>0</v>
      </c>
      <c r="AK122" s="20"/>
      <c r="AL122" s="21">
        <v>10900</v>
      </c>
      <c r="AM122" s="21"/>
      <c r="AN122" s="21"/>
      <c r="AO122" s="21"/>
      <c r="AP122" s="19">
        <f t="shared" si="26"/>
        <v>10900</v>
      </c>
      <c r="AQ122" s="20"/>
      <c r="AR122" s="21"/>
      <c r="AS122" s="21"/>
      <c r="AT122" s="21"/>
      <c r="AU122" s="21"/>
      <c r="AV122" s="21"/>
      <c r="AW122" s="21"/>
      <c r="AX122" s="19">
        <f t="shared" si="27"/>
        <v>0</v>
      </c>
      <c r="AY122" s="20"/>
      <c r="AZ122" s="21"/>
      <c r="BA122" s="21"/>
      <c r="BB122" s="21"/>
      <c r="BC122" s="21"/>
      <c r="BD122" s="19">
        <f t="shared" si="28"/>
        <v>0</v>
      </c>
      <c r="BE122" s="20"/>
      <c r="BF122" s="22"/>
      <c r="BG122" s="20"/>
      <c r="BH122" s="21"/>
      <c r="BI122" s="21"/>
      <c r="BJ122" s="21">
        <v>900</v>
      </c>
      <c r="BK122" s="21"/>
      <c r="BL122" s="21"/>
      <c r="BM122" s="21"/>
      <c r="BN122" s="21"/>
      <c r="BO122" s="21"/>
      <c r="BP122" s="21"/>
      <c r="BQ122" s="21"/>
      <c r="BR122" s="21"/>
      <c r="BS122" s="21"/>
      <c r="BT122" s="19">
        <f t="shared" si="22"/>
        <v>900</v>
      </c>
      <c r="BU122" s="20" t="s">
        <v>12</v>
      </c>
      <c r="BV122" s="19">
        <f t="shared" si="30"/>
        <v>11800</v>
      </c>
      <c r="BW122" s="20" t="s">
        <v>12</v>
      </c>
      <c r="BX122" s="19">
        <f t="shared" si="31"/>
        <v>-4353</v>
      </c>
      <c r="BY122" s="20" t="s">
        <v>12</v>
      </c>
      <c r="BZ122" s="19"/>
      <c r="CA122" s="20"/>
      <c r="CB122" s="19">
        <f t="shared" si="18"/>
        <v>4132</v>
      </c>
      <c r="CC122" s="5"/>
      <c r="CD122" s="70"/>
      <c r="CE122" s="70"/>
    </row>
    <row r="123" spans="1:83" x14ac:dyDescent="0.2">
      <c r="A123" s="6">
        <f t="shared" si="16"/>
        <v>0</v>
      </c>
      <c r="B123" s="30" t="s">
        <v>349</v>
      </c>
      <c r="C123" s="19"/>
      <c r="D123" s="20"/>
      <c r="E123" s="21"/>
      <c r="F123" s="21"/>
      <c r="G123" s="21"/>
      <c r="H123" s="21"/>
      <c r="I123" s="21"/>
      <c r="J123" s="21"/>
      <c r="K123" s="21"/>
      <c r="L123" s="21"/>
      <c r="M123" s="21"/>
      <c r="N123" s="19">
        <f t="shared" si="17"/>
        <v>0</v>
      </c>
      <c r="O123" s="20"/>
      <c r="P123" s="21"/>
      <c r="Q123" s="21"/>
      <c r="R123" s="21"/>
      <c r="S123" s="21"/>
      <c r="T123" s="21"/>
      <c r="U123" s="60">
        <f t="shared" si="23"/>
        <v>0</v>
      </c>
      <c r="V123" s="20"/>
      <c r="W123" s="21"/>
      <c r="X123" s="21"/>
      <c r="Y123" s="21"/>
      <c r="Z123" s="21"/>
      <c r="AA123" s="21"/>
      <c r="AB123" s="19">
        <f t="shared" si="24"/>
        <v>0</v>
      </c>
      <c r="AC123" s="20"/>
      <c r="AD123" s="19">
        <f t="shared" si="29"/>
        <v>0</v>
      </c>
      <c r="AE123" s="20"/>
      <c r="AF123" s="21"/>
      <c r="AG123" s="21"/>
      <c r="AH123" s="21"/>
      <c r="AI123" s="21"/>
      <c r="AJ123" s="19">
        <f t="shared" si="25"/>
        <v>0</v>
      </c>
      <c r="AK123" s="20"/>
      <c r="AL123" s="21"/>
      <c r="AM123" s="21"/>
      <c r="AN123" s="21"/>
      <c r="AO123" s="21"/>
      <c r="AP123" s="19">
        <f t="shared" si="26"/>
        <v>0</v>
      </c>
      <c r="AQ123" s="20"/>
      <c r="AR123" s="21"/>
      <c r="AS123" s="21"/>
      <c r="AT123" s="21"/>
      <c r="AU123" s="21"/>
      <c r="AV123" s="21"/>
      <c r="AW123" s="21"/>
      <c r="AX123" s="19">
        <f t="shared" si="27"/>
        <v>0</v>
      </c>
      <c r="AY123" s="20"/>
      <c r="AZ123" s="21"/>
      <c r="BA123" s="21"/>
      <c r="BB123" s="21"/>
      <c r="BC123" s="21"/>
      <c r="BD123" s="19">
        <f t="shared" si="28"/>
        <v>0</v>
      </c>
      <c r="BE123" s="20"/>
      <c r="BF123" s="22"/>
      <c r="BG123" s="20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19">
        <f t="shared" si="22"/>
        <v>0</v>
      </c>
      <c r="BU123" s="20" t="s">
        <v>12</v>
      </c>
      <c r="BV123" s="19">
        <f t="shared" si="30"/>
        <v>0</v>
      </c>
      <c r="BW123" s="20" t="s">
        <v>12</v>
      </c>
      <c r="BX123" s="19">
        <f t="shared" si="31"/>
        <v>0</v>
      </c>
      <c r="BY123" s="20" t="s">
        <v>12</v>
      </c>
      <c r="BZ123" s="19"/>
      <c r="CA123" s="20"/>
      <c r="CB123" s="19">
        <f t="shared" si="18"/>
        <v>0</v>
      </c>
      <c r="CC123" s="5"/>
      <c r="CD123" s="70"/>
      <c r="CE123" s="70"/>
    </row>
    <row r="124" spans="1:83" x14ac:dyDescent="0.2">
      <c r="A124" s="6">
        <f t="shared" si="16"/>
        <v>1</v>
      </c>
      <c r="B124" s="30" t="s">
        <v>350</v>
      </c>
      <c r="C124" s="19">
        <v>0</v>
      </c>
      <c r="D124" s="20"/>
      <c r="E124" s="21">
        <v>3000</v>
      </c>
      <c r="F124" s="21"/>
      <c r="G124" s="21"/>
      <c r="H124" s="21"/>
      <c r="I124" s="21"/>
      <c r="J124" s="21"/>
      <c r="K124" s="21"/>
      <c r="L124" s="21"/>
      <c r="M124" s="21">
        <v>3100</v>
      </c>
      <c r="N124" s="19">
        <f t="shared" si="17"/>
        <v>6100</v>
      </c>
      <c r="O124" s="20"/>
      <c r="P124" s="21">
        <v>5718</v>
      </c>
      <c r="Q124" s="21"/>
      <c r="R124" s="21"/>
      <c r="S124" s="21"/>
      <c r="T124" s="21"/>
      <c r="U124" s="60">
        <f t="shared" si="23"/>
        <v>5718</v>
      </c>
      <c r="V124" s="20"/>
      <c r="W124" s="21"/>
      <c r="X124" s="21"/>
      <c r="Y124" s="21"/>
      <c r="Z124" s="21"/>
      <c r="AA124" s="21"/>
      <c r="AB124" s="19">
        <f t="shared" si="24"/>
        <v>0</v>
      </c>
      <c r="AC124" s="20"/>
      <c r="AD124" s="19">
        <f t="shared" si="29"/>
        <v>11818</v>
      </c>
      <c r="AE124" s="20"/>
      <c r="AF124" s="21"/>
      <c r="AG124" s="21"/>
      <c r="AH124" s="21"/>
      <c r="AI124" s="21"/>
      <c r="AJ124" s="19">
        <f t="shared" si="25"/>
        <v>0</v>
      </c>
      <c r="AK124" s="20"/>
      <c r="AL124" s="21">
        <v>4550</v>
      </c>
      <c r="AM124" s="21"/>
      <c r="AN124" s="21"/>
      <c r="AO124" s="21">
        <v>265</v>
      </c>
      <c r="AP124" s="19">
        <f t="shared" si="26"/>
        <v>4815</v>
      </c>
      <c r="AQ124" s="20"/>
      <c r="AR124" s="21"/>
      <c r="AS124" s="21"/>
      <c r="AT124" s="21">
        <v>165</v>
      </c>
      <c r="AU124" s="21">
        <v>3831</v>
      </c>
      <c r="AV124" s="21"/>
      <c r="AW124" s="21"/>
      <c r="AX124" s="19">
        <f t="shared" si="27"/>
        <v>3996</v>
      </c>
      <c r="AY124" s="20"/>
      <c r="AZ124" s="21"/>
      <c r="BA124" s="21"/>
      <c r="BB124" s="21">
        <v>215</v>
      </c>
      <c r="BC124" s="21"/>
      <c r="BD124" s="19">
        <f t="shared" si="28"/>
        <v>215</v>
      </c>
      <c r="BE124" s="20"/>
      <c r="BF124" s="22"/>
      <c r="BG124" s="20"/>
      <c r="BH124" s="21"/>
      <c r="BI124" s="21"/>
      <c r="BJ124" s="21">
        <v>2036</v>
      </c>
      <c r="BK124" s="21"/>
      <c r="BL124" s="21"/>
      <c r="BM124" s="21"/>
      <c r="BN124" s="21"/>
      <c r="BO124" s="21"/>
      <c r="BP124" s="21"/>
      <c r="BQ124" s="21"/>
      <c r="BR124" s="21"/>
      <c r="BS124" s="21"/>
      <c r="BT124" s="19">
        <f t="shared" si="22"/>
        <v>2036</v>
      </c>
      <c r="BU124" s="20" t="s">
        <v>12</v>
      </c>
      <c r="BV124" s="19">
        <f t="shared" si="30"/>
        <v>11062</v>
      </c>
      <c r="BW124" s="20" t="s">
        <v>12</v>
      </c>
      <c r="BX124" s="19">
        <f t="shared" si="31"/>
        <v>756</v>
      </c>
      <c r="BY124" s="20" t="s">
        <v>12</v>
      </c>
      <c r="BZ124" s="19"/>
      <c r="CA124" s="20"/>
      <c r="CB124" s="19">
        <f t="shared" si="18"/>
        <v>756</v>
      </c>
      <c r="CC124" s="5"/>
      <c r="CD124" s="70"/>
      <c r="CE124" s="70">
        <v>756</v>
      </c>
    </row>
    <row r="125" spans="1:83" x14ac:dyDescent="0.2">
      <c r="A125" s="6">
        <f t="shared" si="16"/>
        <v>1</v>
      </c>
      <c r="B125" s="30" t="s">
        <v>351</v>
      </c>
      <c r="C125" s="19">
        <v>694137</v>
      </c>
      <c r="D125" s="20"/>
      <c r="E125" s="21">
        <v>660171</v>
      </c>
      <c r="F125" s="21"/>
      <c r="G125" s="21">
        <v>6522</v>
      </c>
      <c r="H125" s="21">
        <v>927161</v>
      </c>
      <c r="I125" s="21"/>
      <c r="J125" s="21"/>
      <c r="K125" s="21"/>
      <c r="L125" s="21"/>
      <c r="M125" s="21">
        <v>319847</v>
      </c>
      <c r="N125" s="19">
        <f t="shared" si="17"/>
        <v>1913701</v>
      </c>
      <c r="O125" s="20"/>
      <c r="P125" s="21">
        <v>859944</v>
      </c>
      <c r="Q125" s="21"/>
      <c r="R125" s="21"/>
      <c r="S125" s="21"/>
      <c r="T125" s="21"/>
      <c r="U125" s="60">
        <f t="shared" si="23"/>
        <v>859944</v>
      </c>
      <c r="V125" s="20"/>
      <c r="W125" s="21"/>
      <c r="X125" s="21"/>
      <c r="Y125" s="21"/>
      <c r="Z125" s="21"/>
      <c r="AA125" s="21">
        <v>53585</v>
      </c>
      <c r="AB125" s="19">
        <f t="shared" si="24"/>
        <v>53585</v>
      </c>
      <c r="AC125" s="20"/>
      <c r="AD125" s="19">
        <f t="shared" si="29"/>
        <v>2827230</v>
      </c>
      <c r="AE125" s="20"/>
      <c r="AF125" s="21"/>
      <c r="AG125" s="21"/>
      <c r="AH125" s="21"/>
      <c r="AI125" s="21"/>
      <c r="AJ125" s="19">
        <f t="shared" si="25"/>
        <v>0</v>
      </c>
      <c r="AK125" s="20"/>
      <c r="AL125" s="21">
        <v>336091</v>
      </c>
      <c r="AM125" s="21">
        <v>41615</v>
      </c>
      <c r="AN125" s="21"/>
      <c r="AO125" s="21"/>
      <c r="AP125" s="19">
        <f t="shared" si="26"/>
        <v>377706</v>
      </c>
      <c r="AQ125" s="20"/>
      <c r="AR125" s="21">
        <v>9770</v>
      </c>
      <c r="AS125" s="21">
        <v>277096</v>
      </c>
      <c r="AT125" s="21">
        <v>77214</v>
      </c>
      <c r="AU125" s="21"/>
      <c r="AV125" s="21"/>
      <c r="AW125" s="21">
        <v>669511</v>
      </c>
      <c r="AX125" s="19">
        <f t="shared" si="27"/>
        <v>1033591</v>
      </c>
      <c r="AY125" s="20"/>
      <c r="AZ125" s="21">
        <v>239607</v>
      </c>
      <c r="BA125" s="21"/>
      <c r="BB125" s="21">
        <v>320841</v>
      </c>
      <c r="BC125" s="21"/>
      <c r="BD125" s="19">
        <f>(SUM(AZ125:BC125))</f>
        <v>560448</v>
      </c>
      <c r="BE125" s="20"/>
      <c r="BF125" s="22">
        <v>71716</v>
      </c>
      <c r="BG125" s="20"/>
      <c r="BH125" s="21">
        <v>18155</v>
      </c>
      <c r="BI125" s="21"/>
      <c r="BJ125" s="21">
        <v>262577</v>
      </c>
      <c r="BK125" s="21">
        <v>7500</v>
      </c>
      <c r="BL125" s="21">
        <v>181381</v>
      </c>
      <c r="BM125" s="21"/>
      <c r="BN125" s="21"/>
      <c r="BO125" s="21"/>
      <c r="BP125" s="21"/>
      <c r="BQ125" s="21"/>
      <c r="BR125" s="21"/>
      <c r="BS125" s="21">
        <v>49837</v>
      </c>
      <c r="BT125" s="19">
        <f t="shared" si="22"/>
        <v>519450</v>
      </c>
      <c r="BU125" s="20" t="s">
        <v>12</v>
      </c>
      <c r="BV125" s="19">
        <f t="shared" si="30"/>
        <v>2562911</v>
      </c>
      <c r="BW125" s="20" t="s">
        <v>12</v>
      </c>
      <c r="BX125" s="19">
        <f t="shared" si="31"/>
        <v>264319</v>
      </c>
      <c r="BY125" s="20" t="s">
        <v>12</v>
      </c>
      <c r="BZ125" s="19"/>
      <c r="CA125" s="20"/>
      <c r="CB125" s="19">
        <f t="shared" si="18"/>
        <v>958456</v>
      </c>
      <c r="CC125" s="5"/>
      <c r="CD125" s="70">
        <v>730460</v>
      </c>
      <c r="CE125" s="70"/>
    </row>
    <row r="126" spans="1:83" x14ac:dyDescent="0.2">
      <c r="A126" s="6">
        <f t="shared" si="16"/>
        <v>1</v>
      </c>
      <c r="B126" s="30" t="s">
        <v>352</v>
      </c>
      <c r="C126" s="19">
        <v>595083</v>
      </c>
      <c r="D126" s="20"/>
      <c r="E126" s="21">
        <v>464613</v>
      </c>
      <c r="F126" s="21"/>
      <c r="G126" s="21">
        <v>802</v>
      </c>
      <c r="H126" s="21">
        <v>1629</v>
      </c>
      <c r="I126" s="21"/>
      <c r="J126" s="21"/>
      <c r="K126" s="21">
        <v>3901</v>
      </c>
      <c r="L126" s="21"/>
      <c r="M126" s="21">
        <v>219640</v>
      </c>
      <c r="N126" s="19">
        <f t="shared" si="17"/>
        <v>690585</v>
      </c>
      <c r="O126" s="20"/>
      <c r="P126" s="21">
        <v>482406</v>
      </c>
      <c r="Q126" s="21">
        <v>9515</v>
      </c>
      <c r="R126" s="21"/>
      <c r="S126" s="21"/>
      <c r="T126" s="21">
        <v>34800</v>
      </c>
      <c r="U126" s="60">
        <f t="shared" si="23"/>
        <v>526721</v>
      </c>
      <c r="V126" s="20"/>
      <c r="W126" s="21"/>
      <c r="X126" s="21"/>
      <c r="Y126" s="21"/>
      <c r="Z126" s="21"/>
      <c r="AA126" s="21">
        <v>96043</v>
      </c>
      <c r="AB126" s="19">
        <f t="shared" si="24"/>
        <v>96043</v>
      </c>
      <c r="AC126" s="20"/>
      <c r="AD126" s="19">
        <f t="shared" si="29"/>
        <v>1313349</v>
      </c>
      <c r="AE126" s="20"/>
      <c r="AF126" s="21"/>
      <c r="AG126" s="21"/>
      <c r="AH126" s="21"/>
      <c r="AI126" s="21">
        <v>47637</v>
      </c>
      <c r="AJ126" s="19">
        <f t="shared" si="25"/>
        <v>47637</v>
      </c>
      <c r="AK126" s="20"/>
      <c r="AL126" s="21">
        <v>149274</v>
      </c>
      <c r="AM126" s="21">
        <v>26725</v>
      </c>
      <c r="AN126" s="21"/>
      <c r="AO126" s="21">
        <v>121437</v>
      </c>
      <c r="AP126" s="19">
        <f t="shared" si="26"/>
        <v>297436</v>
      </c>
      <c r="AQ126" s="20"/>
      <c r="AR126" s="21">
        <v>224607</v>
      </c>
      <c r="AS126" s="21">
        <v>84375</v>
      </c>
      <c r="AT126" s="21">
        <v>61010</v>
      </c>
      <c r="AU126" s="21">
        <v>47637</v>
      </c>
      <c r="AV126" s="21"/>
      <c r="AW126" s="21">
        <v>86249</v>
      </c>
      <c r="AX126" s="19">
        <f t="shared" si="27"/>
        <v>503878</v>
      </c>
      <c r="AY126" s="20"/>
      <c r="AZ126" s="21">
        <v>3500</v>
      </c>
      <c r="BA126" s="21">
        <v>20666</v>
      </c>
      <c r="BB126" s="21">
        <v>125485</v>
      </c>
      <c r="BC126" s="21">
        <v>23841</v>
      </c>
      <c r="BD126" s="19">
        <f>(SUM(AZ126:BC126))</f>
        <v>173492</v>
      </c>
      <c r="BE126" s="20"/>
      <c r="BF126" s="22">
        <v>38809</v>
      </c>
      <c r="BG126" s="20"/>
      <c r="BH126" s="21">
        <v>1051</v>
      </c>
      <c r="BI126" s="21"/>
      <c r="BJ126" s="21">
        <v>135447</v>
      </c>
      <c r="BK126" s="21"/>
      <c r="BL126" s="21">
        <v>103857</v>
      </c>
      <c r="BM126" s="21"/>
      <c r="BN126" s="21"/>
      <c r="BO126" s="21"/>
      <c r="BP126" s="21"/>
      <c r="BQ126" s="21"/>
      <c r="BR126" s="21"/>
      <c r="BS126" s="21">
        <v>27906</v>
      </c>
      <c r="BT126" s="19">
        <f t="shared" si="22"/>
        <v>268261</v>
      </c>
      <c r="BU126" s="20" t="s">
        <v>12</v>
      </c>
      <c r="BV126" s="19">
        <f t="shared" si="30"/>
        <v>1329513</v>
      </c>
      <c r="BW126" s="20" t="s">
        <v>12</v>
      </c>
      <c r="BX126" s="19">
        <f t="shared" si="31"/>
        <v>-16164</v>
      </c>
      <c r="BY126" s="20" t="s">
        <v>12</v>
      </c>
      <c r="BZ126" s="19"/>
      <c r="CA126" s="20"/>
      <c r="CB126" s="19">
        <f t="shared" si="18"/>
        <v>578919</v>
      </c>
      <c r="CC126" s="5"/>
      <c r="CD126" s="70">
        <v>578919</v>
      </c>
      <c r="CE126" s="70"/>
    </row>
    <row r="127" spans="1:83" x14ac:dyDescent="0.2">
      <c r="A127" s="6">
        <f t="shared" si="16"/>
        <v>1</v>
      </c>
      <c r="B127" s="30" t="s">
        <v>353</v>
      </c>
      <c r="C127" s="19">
        <v>45254</v>
      </c>
      <c r="D127" s="20"/>
      <c r="E127" s="21"/>
      <c r="F127" s="21"/>
      <c r="G127" s="21">
        <v>100</v>
      </c>
      <c r="H127" s="21"/>
      <c r="I127" s="21"/>
      <c r="J127" s="21"/>
      <c r="K127" s="21"/>
      <c r="L127" s="21"/>
      <c r="M127" s="21">
        <v>14214</v>
      </c>
      <c r="N127" s="19">
        <f t="shared" si="17"/>
        <v>14314</v>
      </c>
      <c r="O127" s="20"/>
      <c r="P127" s="21">
        <v>24390</v>
      </c>
      <c r="Q127" s="21"/>
      <c r="R127" s="21"/>
      <c r="S127" s="21"/>
      <c r="T127" s="21"/>
      <c r="U127" s="60">
        <f t="shared" si="23"/>
        <v>24390</v>
      </c>
      <c r="V127" s="20"/>
      <c r="W127" s="21"/>
      <c r="X127" s="21"/>
      <c r="Y127" s="21"/>
      <c r="Z127" s="21"/>
      <c r="AA127" s="21"/>
      <c r="AB127" s="19">
        <f t="shared" si="24"/>
        <v>0</v>
      </c>
      <c r="AC127" s="20"/>
      <c r="AD127" s="19">
        <f t="shared" si="29"/>
        <v>38704</v>
      </c>
      <c r="AE127" s="20"/>
      <c r="AF127" s="21"/>
      <c r="AG127" s="21"/>
      <c r="AH127" s="21"/>
      <c r="AI127" s="21"/>
      <c r="AJ127" s="19">
        <f t="shared" si="25"/>
        <v>0</v>
      </c>
      <c r="AK127" s="20"/>
      <c r="AL127" s="21">
        <v>1419</v>
      </c>
      <c r="AM127" s="21"/>
      <c r="AN127" s="21"/>
      <c r="AO127" s="21"/>
      <c r="AP127" s="19">
        <f t="shared" si="26"/>
        <v>1419</v>
      </c>
      <c r="AQ127" s="20"/>
      <c r="AR127" s="21">
        <v>16551</v>
      </c>
      <c r="AS127" s="21">
        <v>1055</v>
      </c>
      <c r="AT127" s="21"/>
      <c r="AU127" s="21">
        <v>1140</v>
      </c>
      <c r="AV127" s="21">
        <v>4763</v>
      </c>
      <c r="AW127" s="21"/>
      <c r="AX127" s="19">
        <f t="shared" si="27"/>
        <v>23509</v>
      </c>
      <c r="AY127" s="20"/>
      <c r="AZ127" s="21">
        <v>2200</v>
      </c>
      <c r="BA127" s="21">
        <v>50</v>
      </c>
      <c r="BB127" s="21">
        <v>6266</v>
      </c>
      <c r="BC127" s="21">
        <v>20</v>
      </c>
      <c r="BD127" s="19">
        <f>(SUM(AZ127:BC127))</f>
        <v>8536</v>
      </c>
      <c r="BE127" s="20"/>
      <c r="BF127" s="22"/>
      <c r="BG127" s="20"/>
      <c r="BH127" s="21"/>
      <c r="BI127" s="21"/>
      <c r="BJ127" s="21">
        <v>3098</v>
      </c>
      <c r="BK127" s="21">
        <v>298</v>
      </c>
      <c r="BL127" s="21"/>
      <c r="BM127" s="21"/>
      <c r="BN127" s="21"/>
      <c r="BO127" s="21"/>
      <c r="BP127" s="21"/>
      <c r="BQ127" s="21"/>
      <c r="BR127" s="21"/>
      <c r="BS127" s="21">
        <v>495</v>
      </c>
      <c r="BT127" s="19">
        <f t="shared" si="22"/>
        <v>3891</v>
      </c>
      <c r="BU127" s="20" t="s">
        <v>12</v>
      </c>
      <c r="BV127" s="19">
        <f t="shared" si="30"/>
        <v>37355</v>
      </c>
      <c r="BW127" s="20" t="s">
        <v>12</v>
      </c>
      <c r="BX127" s="19">
        <f t="shared" si="31"/>
        <v>1349</v>
      </c>
      <c r="BY127" s="20" t="s">
        <v>12</v>
      </c>
      <c r="BZ127" s="19"/>
      <c r="CA127" s="20"/>
      <c r="CB127" s="19">
        <f t="shared" si="18"/>
        <v>46603</v>
      </c>
      <c r="CC127" s="5"/>
      <c r="CD127" s="70">
        <v>34000</v>
      </c>
      <c r="CE127" s="70">
        <v>12603</v>
      </c>
    </row>
    <row r="128" spans="1:83" x14ac:dyDescent="0.2">
      <c r="A128" s="6">
        <f t="shared" si="16"/>
        <v>1</v>
      </c>
      <c r="B128" s="30" t="s">
        <v>354</v>
      </c>
      <c r="C128" s="19">
        <v>111922</v>
      </c>
      <c r="D128" s="20"/>
      <c r="E128" s="21"/>
      <c r="F128" s="21"/>
      <c r="G128" s="21">
        <v>78</v>
      </c>
      <c r="H128" s="21"/>
      <c r="I128" s="21"/>
      <c r="J128" s="21"/>
      <c r="K128" s="21"/>
      <c r="L128" s="21"/>
      <c r="M128" s="21"/>
      <c r="N128" s="19">
        <f t="shared" si="17"/>
        <v>78</v>
      </c>
      <c r="O128" s="20"/>
      <c r="P128" s="21">
        <v>12824</v>
      </c>
      <c r="Q128" s="21"/>
      <c r="R128" s="21"/>
      <c r="S128" s="21"/>
      <c r="T128" s="21"/>
      <c r="U128" s="60">
        <f t="shared" si="23"/>
        <v>12824</v>
      </c>
      <c r="V128" s="20"/>
      <c r="W128" s="21"/>
      <c r="X128" s="21"/>
      <c r="Y128" s="21"/>
      <c r="Z128" s="21"/>
      <c r="AA128" s="21"/>
      <c r="AB128" s="19">
        <f t="shared" si="24"/>
        <v>0</v>
      </c>
      <c r="AC128" s="20"/>
      <c r="AD128" s="19">
        <f t="shared" si="29"/>
        <v>12902</v>
      </c>
      <c r="AE128" s="20"/>
      <c r="AF128" s="21"/>
      <c r="AG128" s="21"/>
      <c r="AH128" s="21"/>
      <c r="AI128" s="21"/>
      <c r="AJ128" s="19">
        <f t="shared" si="25"/>
        <v>0</v>
      </c>
      <c r="AK128" s="20"/>
      <c r="AL128" s="21"/>
      <c r="AM128" s="21"/>
      <c r="AN128" s="21"/>
      <c r="AO128" s="21"/>
      <c r="AP128" s="19">
        <f t="shared" si="26"/>
        <v>0</v>
      </c>
      <c r="AQ128" s="20"/>
      <c r="AR128" s="21"/>
      <c r="AS128" s="21"/>
      <c r="AT128" s="21"/>
      <c r="AU128" s="21">
        <v>610</v>
      </c>
      <c r="AV128" s="21"/>
      <c r="AW128" s="21"/>
      <c r="AX128" s="19">
        <f t="shared" si="27"/>
        <v>610</v>
      </c>
      <c r="AY128" s="20"/>
      <c r="AZ128" s="21"/>
      <c r="BA128" s="21"/>
      <c r="BB128" s="21"/>
      <c r="BC128" s="21"/>
      <c r="BD128" s="19">
        <f t="shared" si="28"/>
        <v>0</v>
      </c>
      <c r="BE128" s="20"/>
      <c r="BF128" s="22"/>
      <c r="BG128" s="20"/>
      <c r="BH128" s="21"/>
      <c r="BI128" s="21"/>
      <c r="BJ128" s="21">
        <v>1882</v>
      </c>
      <c r="BK128" s="21"/>
      <c r="BL128" s="21"/>
      <c r="BM128" s="21"/>
      <c r="BN128" s="21"/>
      <c r="BO128" s="21"/>
      <c r="BP128" s="21"/>
      <c r="BQ128" s="21"/>
      <c r="BR128" s="21"/>
      <c r="BS128" s="21"/>
      <c r="BT128" s="19">
        <f t="shared" si="22"/>
        <v>1882</v>
      </c>
      <c r="BU128" s="20" t="s">
        <v>12</v>
      </c>
      <c r="BV128" s="19">
        <f t="shared" si="30"/>
        <v>2492</v>
      </c>
      <c r="BW128" s="20" t="s">
        <v>12</v>
      </c>
      <c r="BX128" s="19">
        <f t="shared" si="31"/>
        <v>10410</v>
      </c>
      <c r="BY128" s="20" t="s">
        <v>12</v>
      </c>
      <c r="BZ128" s="19"/>
      <c r="CA128" s="20"/>
      <c r="CB128" s="19">
        <f t="shared" si="18"/>
        <v>122332</v>
      </c>
      <c r="CC128" s="5"/>
      <c r="CD128" s="70"/>
      <c r="CE128" s="70"/>
    </row>
    <row r="129" spans="1:83" x14ac:dyDescent="0.2">
      <c r="A129" s="6">
        <f t="shared" si="16"/>
        <v>1</v>
      </c>
      <c r="B129" s="30" t="s">
        <v>355</v>
      </c>
      <c r="C129" s="19">
        <v>0</v>
      </c>
      <c r="D129" s="20"/>
      <c r="E129" s="21"/>
      <c r="F129" s="21">
        <v>500</v>
      </c>
      <c r="G129" s="21"/>
      <c r="H129" s="21">
        <v>92129.36</v>
      </c>
      <c r="I129" s="21"/>
      <c r="J129" s="21"/>
      <c r="K129" s="21"/>
      <c r="L129" s="21"/>
      <c r="M129" s="21">
        <v>6487.21</v>
      </c>
      <c r="N129" s="19">
        <f t="shared" si="17"/>
        <v>99116.57</v>
      </c>
      <c r="O129" s="20"/>
      <c r="P129" s="21">
        <v>23416</v>
      </c>
      <c r="Q129" s="21"/>
      <c r="R129" s="21"/>
      <c r="S129" s="21"/>
      <c r="T129" s="21">
        <v>4040</v>
      </c>
      <c r="U129" s="60">
        <f t="shared" si="23"/>
        <v>27456</v>
      </c>
      <c r="V129" s="20"/>
      <c r="W129" s="21"/>
      <c r="X129" s="21"/>
      <c r="Y129" s="21"/>
      <c r="Z129" s="21"/>
      <c r="AA129" s="21">
        <v>584035.68999999994</v>
      </c>
      <c r="AB129" s="19">
        <f t="shared" si="24"/>
        <v>584035.68999999994</v>
      </c>
      <c r="AC129" s="20"/>
      <c r="AD129" s="19">
        <f t="shared" si="29"/>
        <v>710608.26</v>
      </c>
      <c r="AE129" s="20"/>
      <c r="AF129" s="21"/>
      <c r="AG129" s="21"/>
      <c r="AH129" s="21"/>
      <c r="AI129" s="21"/>
      <c r="AJ129" s="19">
        <f t="shared" si="25"/>
        <v>0</v>
      </c>
      <c r="AK129" s="20"/>
      <c r="AL129" s="21">
        <v>498390.5</v>
      </c>
      <c r="AM129" s="21"/>
      <c r="AN129" s="21"/>
      <c r="AO129" s="21"/>
      <c r="AP129" s="19">
        <f t="shared" si="26"/>
        <v>498390.5</v>
      </c>
      <c r="AQ129" s="20"/>
      <c r="AR129" s="21"/>
      <c r="AS129" s="21">
        <v>1337.93</v>
      </c>
      <c r="AT129" s="21">
        <v>8906.26</v>
      </c>
      <c r="AU129" s="21"/>
      <c r="AV129" s="21"/>
      <c r="AW129" s="21">
        <v>38312.49</v>
      </c>
      <c r="AX129" s="19">
        <f t="shared" si="27"/>
        <v>48556.68</v>
      </c>
      <c r="AY129" s="20"/>
      <c r="AZ129" s="21"/>
      <c r="BA129" s="21"/>
      <c r="BB129" s="21">
        <v>9850.41</v>
      </c>
      <c r="BC129" s="21"/>
      <c r="BD129" s="19">
        <f t="shared" si="28"/>
        <v>9850.41</v>
      </c>
      <c r="BE129" s="20"/>
      <c r="BF129" s="22">
        <v>3384.47</v>
      </c>
      <c r="BG129" s="20"/>
      <c r="BH129" s="21"/>
      <c r="BI129" s="21"/>
      <c r="BJ129" s="21">
        <v>24171.02</v>
      </c>
      <c r="BK129" s="21"/>
      <c r="BL129" s="21">
        <v>80848.03</v>
      </c>
      <c r="BM129" s="21"/>
      <c r="BN129" s="21"/>
      <c r="BO129" s="21"/>
      <c r="BP129" s="21"/>
      <c r="BQ129" s="21"/>
      <c r="BR129" s="21"/>
      <c r="BS129" s="21">
        <v>45407.15</v>
      </c>
      <c r="BT129" s="19">
        <f t="shared" si="22"/>
        <v>150426.20000000001</v>
      </c>
      <c r="BU129" s="20" t="s">
        <v>12</v>
      </c>
      <c r="BV129" s="19">
        <f t="shared" si="30"/>
        <v>710608.26</v>
      </c>
      <c r="BW129" s="20" t="s">
        <v>12</v>
      </c>
      <c r="BX129" s="19">
        <f t="shared" si="31"/>
        <v>0</v>
      </c>
      <c r="BY129" s="20" t="s">
        <v>12</v>
      </c>
      <c r="BZ129" s="19"/>
      <c r="CA129" s="20"/>
      <c r="CB129" s="19">
        <f t="shared" si="18"/>
        <v>0</v>
      </c>
      <c r="CC129" s="5"/>
      <c r="CD129" s="70"/>
      <c r="CE129" s="70"/>
    </row>
    <row r="130" spans="1:83" x14ac:dyDescent="0.2">
      <c r="A130" s="6">
        <f t="shared" si="16"/>
        <v>1</v>
      </c>
      <c r="B130" s="30" t="s">
        <v>356</v>
      </c>
      <c r="C130" s="19">
        <v>0</v>
      </c>
      <c r="D130" s="20"/>
      <c r="E130" s="21"/>
      <c r="F130" s="21"/>
      <c r="G130" s="21">
        <v>200</v>
      </c>
      <c r="H130" s="21">
        <v>26324</v>
      </c>
      <c r="I130" s="21"/>
      <c r="J130" s="21"/>
      <c r="K130" s="21"/>
      <c r="L130" s="21"/>
      <c r="M130" s="21">
        <v>405</v>
      </c>
      <c r="N130" s="19">
        <f t="shared" si="17"/>
        <v>26929</v>
      </c>
      <c r="O130" s="20"/>
      <c r="P130" s="21">
        <v>5297</v>
      </c>
      <c r="Q130" s="21">
        <v>6174</v>
      </c>
      <c r="R130" s="21">
        <v>5432</v>
      </c>
      <c r="S130" s="21"/>
      <c r="T130" s="21">
        <v>4493</v>
      </c>
      <c r="U130" s="60">
        <f t="shared" si="23"/>
        <v>21396</v>
      </c>
      <c r="V130" s="20"/>
      <c r="W130" s="21"/>
      <c r="X130" s="21"/>
      <c r="Y130" s="21"/>
      <c r="Z130" s="21"/>
      <c r="AA130" s="21"/>
      <c r="AB130" s="19">
        <f t="shared" si="24"/>
        <v>0</v>
      </c>
      <c r="AC130" s="20"/>
      <c r="AD130" s="19">
        <f t="shared" si="29"/>
        <v>48325</v>
      </c>
      <c r="AE130" s="20"/>
      <c r="AF130" s="21"/>
      <c r="AG130" s="21"/>
      <c r="AH130" s="21"/>
      <c r="AI130" s="21"/>
      <c r="AJ130" s="19">
        <f t="shared" si="25"/>
        <v>0</v>
      </c>
      <c r="AK130" s="20"/>
      <c r="AL130" s="21"/>
      <c r="AM130" s="21"/>
      <c r="AN130" s="21"/>
      <c r="AO130" s="21"/>
      <c r="AP130" s="19">
        <f t="shared" si="26"/>
        <v>0</v>
      </c>
      <c r="AQ130" s="20"/>
      <c r="AR130" s="21"/>
      <c r="AS130" s="21">
        <v>5131</v>
      </c>
      <c r="AT130" s="21">
        <v>3071</v>
      </c>
      <c r="AU130" s="21"/>
      <c r="AV130" s="21"/>
      <c r="AW130" s="21">
        <v>9469</v>
      </c>
      <c r="AX130" s="19">
        <f t="shared" si="27"/>
        <v>17671</v>
      </c>
      <c r="AY130" s="20"/>
      <c r="AZ130" s="21"/>
      <c r="BA130" s="21"/>
      <c r="BB130" s="21">
        <v>7342</v>
      </c>
      <c r="BC130" s="21"/>
      <c r="BD130" s="19">
        <f t="shared" si="28"/>
        <v>7342</v>
      </c>
      <c r="BE130" s="20"/>
      <c r="BF130" s="22">
        <v>16300</v>
      </c>
      <c r="BG130" s="20"/>
      <c r="BH130" s="21"/>
      <c r="BI130" s="21"/>
      <c r="BJ130" s="21"/>
      <c r="BK130" s="21">
        <v>2762</v>
      </c>
      <c r="BL130" s="21">
        <v>2450</v>
      </c>
      <c r="BM130" s="21"/>
      <c r="BN130" s="21"/>
      <c r="BO130" s="21"/>
      <c r="BP130" s="21"/>
      <c r="BQ130" s="21"/>
      <c r="BR130" s="21"/>
      <c r="BS130" s="21"/>
      <c r="BT130" s="19">
        <f t="shared" si="22"/>
        <v>5212</v>
      </c>
      <c r="BU130" s="20" t="s">
        <v>12</v>
      </c>
      <c r="BV130" s="19">
        <f t="shared" si="30"/>
        <v>46525</v>
      </c>
      <c r="BW130" s="20" t="s">
        <v>12</v>
      </c>
      <c r="BX130" s="19">
        <f t="shared" si="31"/>
        <v>1800</v>
      </c>
      <c r="BY130" s="20" t="s">
        <v>12</v>
      </c>
      <c r="BZ130" s="19"/>
      <c r="CA130" s="20"/>
      <c r="CB130" s="19">
        <f t="shared" si="18"/>
        <v>1800</v>
      </c>
      <c r="CC130" s="5"/>
      <c r="CD130" s="70">
        <v>1800</v>
      </c>
      <c r="CE130" s="70"/>
    </row>
    <row r="131" spans="1:83" x14ac:dyDescent="0.2">
      <c r="A131" s="6">
        <f t="shared" si="16"/>
        <v>1</v>
      </c>
      <c r="B131" s="30" t="s">
        <v>357</v>
      </c>
      <c r="C131" s="19">
        <v>8947653</v>
      </c>
      <c r="D131" s="20"/>
      <c r="E131" s="21">
        <v>3071931</v>
      </c>
      <c r="F131" s="21"/>
      <c r="G131" s="21">
        <v>52337</v>
      </c>
      <c r="H131" s="21">
        <v>904152</v>
      </c>
      <c r="I131" s="21"/>
      <c r="J131" s="21"/>
      <c r="K131" s="21">
        <v>431216</v>
      </c>
      <c r="L131" s="21"/>
      <c r="M131" s="21">
        <v>74972</v>
      </c>
      <c r="N131" s="19">
        <f t="shared" si="17"/>
        <v>4534608</v>
      </c>
      <c r="O131" s="20"/>
      <c r="P131" s="21">
        <v>3040784</v>
      </c>
      <c r="Q131" s="21"/>
      <c r="R131" s="21"/>
      <c r="S131" s="21"/>
      <c r="T131" s="21">
        <v>876803</v>
      </c>
      <c r="U131" s="60">
        <f t="shared" si="23"/>
        <v>3917587</v>
      </c>
      <c r="V131" s="20"/>
      <c r="W131" s="21"/>
      <c r="X131" s="21"/>
      <c r="Y131" s="21"/>
      <c r="Z131" s="21"/>
      <c r="AA131" s="21">
        <v>194243</v>
      </c>
      <c r="AB131" s="19">
        <f t="shared" si="24"/>
        <v>194243</v>
      </c>
      <c r="AC131" s="20"/>
      <c r="AD131" s="19">
        <f t="shared" si="29"/>
        <v>8646438</v>
      </c>
      <c r="AE131" s="20"/>
      <c r="AF131" s="21"/>
      <c r="AG131" s="21"/>
      <c r="AH131" s="21"/>
      <c r="AI131" s="21"/>
      <c r="AJ131" s="19">
        <f t="shared" si="25"/>
        <v>0</v>
      </c>
      <c r="AK131" s="20"/>
      <c r="AL131" s="21">
        <v>2284396</v>
      </c>
      <c r="AM131" s="21">
        <v>394012</v>
      </c>
      <c r="AN131" s="21"/>
      <c r="AO131" s="21">
        <v>363161</v>
      </c>
      <c r="AP131" s="19">
        <f t="shared" si="26"/>
        <v>3041569</v>
      </c>
      <c r="AQ131" s="20"/>
      <c r="AR131" s="21">
        <v>913189</v>
      </c>
      <c r="AS131" s="21">
        <v>74521</v>
      </c>
      <c r="AT131" s="21">
        <v>44057</v>
      </c>
      <c r="AU131" s="21">
        <v>1025</v>
      </c>
      <c r="AV131" s="21"/>
      <c r="AW131" s="21">
        <v>695419</v>
      </c>
      <c r="AX131" s="19">
        <f t="shared" si="27"/>
        <v>1728211</v>
      </c>
      <c r="AY131" s="20"/>
      <c r="AZ131" s="21">
        <v>207893</v>
      </c>
      <c r="BA131" s="21">
        <v>15775</v>
      </c>
      <c r="BB131" s="21">
        <v>468767</v>
      </c>
      <c r="BC131" s="21">
        <v>200466</v>
      </c>
      <c r="BD131" s="19">
        <f t="shared" si="28"/>
        <v>892901</v>
      </c>
      <c r="BE131" s="20"/>
      <c r="BF131" s="22">
        <v>879715</v>
      </c>
      <c r="BG131" s="20"/>
      <c r="BH131" s="21"/>
      <c r="BI131" s="21"/>
      <c r="BJ131" s="21">
        <v>617882</v>
      </c>
      <c r="BK131" s="21">
        <v>17201</v>
      </c>
      <c r="BL131" s="21">
        <v>110351</v>
      </c>
      <c r="BM131" s="21"/>
      <c r="BN131" s="21"/>
      <c r="BO131" s="21"/>
      <c r="BP131" s="21"/>
      <c r="BQ131" s="21"/>
      <c r="BR131" s="21">
        <v>711349</v>
      </c>
      <c r="BS131" s="21">
        <v>97988</v>
      </c>
      <c r="BT131" s="19">
        <f t="shared" si="22"/>
        <v>1554771</v>
      </c>
      <c r="BU131" s="20" t="s">
        <v>12</v>
      </c>
      <c r="BV131" s="19">
        <f t="shared" si="30"/>
        <v>8097167</v>
      </c>
      <c r="BW131" s="20" t="s">
        <v>12</v>
      </c>
      <c r="BX131" s="19">
        <f t="shared" si="31"/>
        <v>549271</v>
      </c>
      <c r="BY131" s="20" t="s">
        <v>12</v>
      </c>
      <c r="BZ131" s="19"/>
      <c r="CA131" s="20"/>
      <c r="CB131" s="19">
        <f t="shared" si="18"/>
        <v>9496924</v>
      </c>
      <c r="CC131" s="5"/>
      <c r="CD131" s="70"/>
      <c r="CE131" s="70"/>
    </row>
    <row r="132" spans="1:83" x14ac:dyDescent="0.2">
      <c r="A132" s="6">
        <f t="shared" si="16"/>
        <v>1</v>
      </c>
      <c r="B132" s="30" t="s">
        <v>358</v>
      </c>
      <c r="C132" s="19"/>
      <c r="D132" s="20"/>
      <c r="E132" s="21"/>
      <c r="F132" s="21"/>
      <c r="G132" s="21"/>
      <c r="H132" s="21">
        <v>75072</v>
      </c>
      <c r="I132" s="21"/>
      <c r="J132" s="21"/>
      <c r="K132" s="21"/>
      <c r="L132" s="21"/>
      <c r="M132" s="21">
        <v>17559</v>
      </c>
      <c r="N132" s="19">
        <f t="shared" si="17"/>
        <v>92631</v>
      </c>
      <c r="O132" s="20"/>
      <c r="P132" s="21">
        <v>15870</v>
      </c>
      <c r="Q132" s="21"/>
      <c r="R132" s="21">
        <v>16211</v>
      </c>
      <c r="S132" s="21"/>
      <c r="T132" s="21"/>
      <c r="U132" s="60">
        <f t="shared" si="23"/>
        <v>32081</v>
      </c>
      <c r="V132" s="20"/>
      <c r="W132" s="21"/>
      <c r="X132" s="21"/>
      <c r="Y132" s="21"/>
      <c r="Z132" s="21"/>
      <c r="AA132" s="21"/>
      <c r="AB132" s="19">
        <f t="shared" si="24"/>
        <v>0</v>
      </c>
      <c r="AC132" s="20"/>
      <c r="AD132" s="19">
        <f t="shared" si="29"/>
        <v>124712</v>
      </c>
      <c r="AE132" s="20"/>
      <c r="AF132" s="21"/>
      <c r="AG132" s="21"/>
      <c r="AH132" s="21"/>
      <c r="AI132" s="21"/>
      <c r="AJ132" s="19">
        <f t="shared" si="25"/>
        <v>0</v>
      </c>
      <c r="AK132" s="20"/>
      <c r="AL132" s="21"/>
      <c r="AM132" s="21">
        <v>10067</v>
      </c>
      <c r="AN132" s="21"/>
      <c r="AO132" s="21">
        <v>19732</v>
      </c>
      <c r="AP132" s="19">
        <f t="shared" si="26"/>
        <v>29799</v>
      </c>
      <c r="AQ132" s="20"/>
      <c r="AR132" s="21"/>
      <c r="AS132" s="21">
        <v>1935</v>
      </c>
      <c r="AT132" s="21">
        <v>7011</v>
      </c>
      <c r="AU132" s="21">
        <v>4828</v>
      </c>
      <c r="AV132" s="21"/>
      <c r="AW132" s="21">
        <v>1775</v>
      </c>
      <c r="AX132" s="19">
        <f t="shared" si="27"/>
        <v>15549</v>
      </c>
      <c r="AY132" s="20"/>
      <c r="AZ132" s="21"/>
      <c r="BA132" s="21">
        <v>17183</v>
      </c>
      <c r="BB132" s="21">
        <v>5681</v>
      </c>
      <c r="BC132" s="21">
        <v>3925</v>
      </c>
      <c r="BD132" s="19">
        <f t="shared" si="28"/>
        <v>26789</v>
      </c>
      <c r="BE132" s="20"/>
      <c r="BF132" s="22">
        <v>29650</v>
      </c>
      <c r="BG132" s="20"/>
      <c r="BH132" s="21"/>
      <c r="BI132" s="21"/>
      <c r="BJ132" s="21">
        <v>9401</v>
      </c>
      <c r="BK132" s="21">
        <v>100</v>
      </c>
      <c r="BL132" s="21">
        <v>13424</v>
      </c>
      <c r="BM132" s="21"/>
      <c r="BN132" s="21"/>
      <c r="BO132" s="21"/>
      <c r="BP132" s="21"/>
      <c r="BQ132" s="21"/>
      <c r="BR132" s="21"/>
      <c r="BS132" s="21"/>
      <c r="BT132" s="19">
        <f t="shared" si="22"/>
        <v>22925</v>
      </c>
      <c r="BU132" s="20" t="s">
        <v>12</v>
      </c>
      <c r="BV132" s="19">
        <f t="shared" si="30"/>
        <v>124712</v>
      </c>
      <c r="BW132" s="20" t="s">
        <v>12</v>
      </c>
      <c r="BX132" s="19">
        <f t="shared" si="31"/>
        <v>0</v>
      </c>
      <c r="BY132" s="20" t="s">
        <v>12</v>
      </c>
      <c r="BZ132" s="19"/>
      <c r="CA132" s="20"/>
      <c r="CB132" s="19">
        <f t="shared" si="18"/>
        <v>0</v>
      </c>
      <c r="CC132" s="5"/>
      <c r="CD132" s="70"/>
      <c r="CE132" s="70"/>
    </row>
    <row r="133" spans="1:83" x14ac:dyDescent="0.2">
      <c r="A133" s="6">
        <f t="shared" si="16"/>
        <v>1</v>
      </c>
      <c r="B133" s="30" t="s">
        <v>359</v>
      </c>
      <c r="C133" s="19">
        <v>444476</v>
      </c>
      <c r="D133" s="20"/>
      <c r="E133" s="21">
        <v>149862</v>
      </c>
      <c r="F133" s="21"/>
      <c r="G133" s="21">
        <v>632</v>
      </c>
      <c r="H133" s="21"/>
      <c r="I133" s="21"/>
      <c r="J133" s="21"/>
      <c r="K133" s="21"/>
      <c r="L133" s="21"/>
      <c r="M133" s="21">
        <v>69385</v>
      </c>
      <c r="N133" s="19">
        <f t="shared" si="17"/>
        <v>219879</v>
      </c>
      <c r="O133" s="20"/>
      <c r="P133" s="21">
        <v>53227</v>
      </c>
      <c r="Q133" s="21">
        <v>13837</v>
      </c>
      <c r="R133" s="21"/>
      <c r="S133" s="21">
        <v>100000</v>
      </c>
      <c r="T133" s="21">
        <v>34061</v>
      </c>
      <c r="U133" s="60">
        <f t="shared" si="23"/>
        <v>201125</v>
      </c>
      <c r="V133" s="20"/>
      <c r="W133" s="21"/>
      <c r="X133" s="21"/>
      <c r="Y133" s="21"/>
      <c r="Z133" s="21"/>
      <c r="AA133" s="21"/>
      <c r="AB133" s="19">
        <f t="shared" si="24"/>
        <v>0</v>
      </c>
      <c r="AC133" s="20"/>
      <c r="AD133" s="19">
        <f t="shared" si="29"/>
        <v>421004</v>
      </c>
      <c r="AE133" s="20"/>
      <c r="AF133" s="21"/>
      <c r="AG133" s="21"/>
      <c r="AH133" s="21"/>
      <c r="AI133" s="21"/>
      <c r="AJ133" s="19">
        <f t="shared" si="25"/>
        <v>0</v>
      </c>
      <c r="AK133" s="20"/>
      <c r="AL133" s="21">
        <v>285675</v>
      </c>
      <c r="AM133" s="21"/>
      <c r="AN133" s="21"/>
      <c r="AO133" s="21"/>
      <c r="AP133" s="19">
        <f t="shared" si="26"/>
        <v>285675</v>
      </c>
      <c r="AQ133" s="20"/>
      <c r="AR133" s="21"/>
      <c r="AS133" s="21">
        <v>26250</v>
      </c>
      <c r="AT133" s="21">
        <v>5172</v>
      </c>
      <c r="AU133" s="21">
        <v>9991</v>
      </c>
      <c r="AV133" s="21"/>
      <c r="AW133" s="21">
        <v>1790</v>
      </c>
      <c r="AX133" s="19">
        <f t="shared" si="27"/>
        <v>43203</v>
      </c>
      <c r="AY133" s="20"/>
      <c r="AZ133" s="21">
        <v>1456</v>
      </c>
      <c r="BA133" s="21"/>
      <c r="BB133" s="21">
        <v>9875</v>
      </c>
      <c r="BC133" s="21"/>
      <c r="BD133" s="19">
        <f t="shared" si="28"/>
        <v>11331</v>
      </c>
      <c r="BE133" s="20"/>
      <c r="BF133" s="22">
        <v>34849</v>
      </c>
      <c r="BG133" s="20"/>
      <c r="BH133" s="21"/>
      <c r="BI133" s="21"/>
      <c r="BJ133" s="21">
        <v>14409</v>
      </c>
      <c r="BK133" s="21">
        <v>8628</v>
      </c>
      <c r="BL133" s="21">
        <v>22826</v>
      </c>
      <c r="BM133" s="21"/>
      <c r="BN133" s="21"/>
      <c r="BO133" s="21"/>
      <c r="BP133" s="21"/>
      <c r="BQ133" s="21">
        <v>83</v>
      </c>
      <c r="BR133" s="21"/>
      <c r="BS133" s="21"/>
      <c r="BT133" s="19">
        <f t="shared" si="22"/>
        <v>45946</v>
      </c>
      <c r="BU133" s="20" t="s">
        <v>12</v>
      </c>
      <c r="BV133" s="19">
        <f t="shared" si="30"/>
        <v>421004</v>
      </c>
      <c r="BW133" s="20" t="s">
        <v>12</v>
      </c>
      <c r="BX133" s="19">
        <f t="shared" si="31"/>
        <v>0</v>
      </c>
      <c r="BY133" s="20" t="s">
        <v>12</v>
      </c>
      <c r="BZ133" s="19"/>
      <c r="CA133" s="20"/>
      <c r="CB133" s="19">
        <f t="shared" si="18"/>
        <v>444476</v>
      </c>
      <c r="CC133" s="5"/>
      <c r="CD133" s="70"/>
      <c r="CE133" s="70"/>
    </row>
    <row r="134" spans="1:83" x14ac:dyDescent="0.2">
      <c r="A134" s="6">
        <f t="shared" si="16"/>
        <v>1</v>
      </c>
      <c r="B134" s="30" t="s">
        <v>360</v>
      </c>
      <c r="C134" s="19">
        <v>42936</v>
      </c>
      <c r="D134" s="20"/>
      <c r="E134" s="21">
        <v>6226</v>
      </c>
      <c r="F134" s="21"/>
      <c r="G134" s="21">
        <v>6</v>
      </c>
      <c r="H134" s="21"/>
      <c r="I134" s="21"/>
      <c r="J134" s="21"/>
      <c r="K134" s="21"/>
      <c r="L134" s="21"/>
      <c r="M134" s="21"/>
      <c r="N134" s="19">
        <f t="shared" si="17"/>
        <v>6232</v>
      </c>
      <c r="O134" s="20"/>
      <c r="P134" s="21">
        <v>10625</v>
      </c>
      <c r="Q134" s="21"/>
      <c r="R134" s="21"/>
      <c r="S134" s="21"/>
      <c r="T134" s="21"/>
      <c r="U134" s="60">
        <f t="shared" si="23"/>
        <v>10625</v>
      </c>
      <c r="V134" s="20"/>
      <c r="W134" s="21"/>
      <c r="X134" s="21"/>
      <c r="Y134" s="21"/>
      <c r="Z134" s="21"/>
      <c r="AA134" s="21"/>
      <c r="AB134" s="19">
        <f t="shared" si="24"/>
        <v>0</v>
      </c>
      <c r="AC134" s="20"/>
      <c r="AD134" s="19">
        <f t="shared" si="29"/>
        <v>16857</v>
      </c>
      <c r="AE134" s="20"/>
      <c r="AF134" s="21"/>
      <c r="AG134" s="21"/>
      <c r="AH134" s="21"/>
      <c r="AI134" s="21"/>
      <c r="AJ134" s="19">
        <f t="shared" si="25"/>
        <v>0</v>
      </c>
      <c r="AK134" s="20"/>
      <c r="AL134" s="21"/>
      <c r="AM134" s="21">
        <v>6182</v>
      </c>
      <c r="AN134" s="21"/>
      <c r="AO134" s="21"/>
      <c r="AP134" s="19">
        <f t="shared" si="26"/>
        <v>6182</v>
      </c>
      <c r="AQ134" s="20"/>
      <c r="AR134" s="21"/>
      <c r="AS134" s="21">
        <v>14364</v>
      </c>
      <c r="AT134" s="21"/>
      <c r="AU134" s="21">
        <v>2756</v>
      </c>
      <c r="AV134" s="21"/>
      <c r="AW134" s="21"/>
      <c r="AX134" s="19">
        <f t="shared" si="27"/>
        <v>17120</v>
      </c>
      <c r="AY134" s="20"/>
      <c r="AZ134" s="21"/>
      <c r="BA134" s="21"/>
      <c r="BB134" s="21">
        <v>4561</v>
      </c>
      <c r="BC134" s="21"/>
      <c r="BD134" s="19">
        <f t="shared" si="28"/>
        <v>4561</v>
      </c>
      <c r="BE134" s="20"/>
      <c r="BF134" s="22"/>
      <c r="BG134" s="20"/>
      <c r="BH134" s="21"/>
      <c r="BI134" s="21"/>
      <c r="BJ134" s="21">
        <v>2463</v>
      </c>
      <c r="BK134" s="21">
        <v>310</v>
      </c>
      <c r="BL134" s="21">
        <v>85</v>
      </c>
      <c r="BM134" s="21"/>
      <c r="BN134" s="21"/>
      <c r="BO134" s="21"/>
      <c r="BP134" s="21"/>
      <c r="BQ134" s="21"/>
      <c r="BR134" s="21"/>
      <c r="BS134" s="21"/>
      <c r="BT134" s="19">
        <f t="shared" si="22"/>
        <v>2858</v>
      </c>
      <c r="BU134" s="20" t="s">
        <v>12</v>
      </c>
      <c r="BV134" s="19">
        <f t="shared" si="30"/>
        <v>30721</v>
      </c>
      <c r="BW134" s="20" t="s">
        <v>12</v>
      </c>
      <c r="BX134" s="19">
        <f t="shared" si="31"/>
        <v>-13864</v>
      </c>
      <c r="BY134" s="20" t="s">
        <v>12</v>
      </c>
      <c r="BZ134" s="19"/>
      <c r="CA134" s="20"/>
      <c r="CB134" s="19">
        <f t="shared" si="18"/>
        <v>29072</v>
      </c>
      <c r="CC134" s="5"/>
      <c r="CD134" s="70"/>
      <c r="CE134" s="70"/>
    </row>
    <row r="135" spans="1:83" x14ac:dyDescent="0.2">
      <c r="A135" s="6">
        <f t="shared" si="16"/>
        <v>1</v>
      </c>
      <c r="B135" s="30" t="s">
        <v>361</v>
      </c>
      <c r="C135" s="19">
        <v>349</v>
      </c>
      <c r="D135" s="20"/>
      <c r="E135" s="21">
        <v>13761</v>
      </c>
      <c r="F135" s="21"/>
      <c r="G135" s="21"/>
      <c r="H135" s="21">
        <v>65748</v>
      </c>
      <c r="I135" s="21"/>
      <c r="J135" s="21"/>
      <c r="K135" s="21"/>
      <c r="L135" s="21"/>
      <c r="M135" s="21">
        <v>1868</v>
      </c>
      <c r="N135" s="19">
        <f t="shared" si="17"/>
        <v>81377</v>
      </c>
      <c r="O135" s="20"/>
      <c r="P135" s="21">
        <v>20489</v>
      </c>
      <c r="Q135" s="21"/>
      <c r="R135" s="21"/>
      <c r="S135" s="21"/>
      <c r="T135" s="21"/>
      <c r="U135" s="60">
        <f t="shared" si="23"/>
        <v>20489</v>
      </c>
      <c r="V135" s="20"/>
      <c r="W135" s="21"/>
      <c r="X135" s="21"/>
      <c r="Y135" s="21"/>
      <c r="Z135" s="21"/>
      <c r="AA135" s="21"/>
      <c r="AB135" s="19">
        <f t="shared" si="24"/>
        <v>0</v>
      </c>
      <c r="AC135" s="20"/>
      <c r="AD135" s="19">
        <f t="shared" si="29"/>
        <v>101866</v>
      </c>
      <c r="AE135" s="20"/>
      <c r="AF135" s="21">
        <v>6272</v>
      </c>
      <c r="AG135" s="21"/>
      <c r="AH135" s="21"/>
      <c r="AI135" s="21"/>
      <c r="AJ135" s="19">
        <f t="shared" si="25"/>
        <v>6272</v>
      </c>
      <c r="AK135" s="20"/>
      <c r="AL135" s="21"/>
      <c r="AM135" s="21">
        <v>250</v>
      </c>
      <c r="AN135" s="21"/>
      <c r="AO135" s="21"/>
      <c r="AP135" s="19">
        <f t="shared" si="26"/>
        <v>250</v>
      </c>
      <c r="AQ135" s="20"/>
      <c r="AR135" s="21">
        <v>43217</v>
      </c>
      <c r="AS135" s="21">
        <v>672</v>
      </c>
      <c r="AT135" s="21">
        <v>1453</v>
      </c>
      <c r="AU135" s="21">
        <v>6914</v>
      </c>
      <c r="AV135" s="21"/>
      <c r="AW135" s="21">
        <v>85</v>
      </c>
      <c r="AX135" s="19">
        <f t="shared" si="27"/>
        <v>52341</v>
      </c>
      <c r="AY135" s="20"/>
      <c r="AZ135" s="21">
        <v>275</v>
      </c>
      <c r="BA135" s="21"/>
      <c r="BB135" s="21">
        <v>23882</v>
      </c>
      <c r="BC135" s="21"/>
      <c r="BD135" s="19">
        <f t="shared" si="28"/>
        <v>24157</v>
      </c>
      <c r="BE135" s="20"/>
      <c r="BF135" s="22">
        <v>5350</v>
      </c>
      <c r="BG135" s="20"/>
      <c r="BH135" s="21"/>
      <c r="BI135" s="21"/>
      <c r="BJ135" s="21">
        <v>12128</v>
      </c>
      <c r="BK135" s="21"/>
      <c r="BL135" s="21">
        <v>1330</v>
      </c>
      <c r="BM135" s="21"/>
      <c r="BN135" s="21"/>
      <c r="BO135" s="21"/>
      <c r="BP135" s="21"/>
      <c r="BQ135" s="21"/>
      <c r="BR135" s="21"/>
      <c r="BS135" s="21">
        <v>38</v>
      </c>
      <c r="BT135" s="19">
        <f t="shared" si="22"/>
        <v>13496</v>
      </c>
      <c r="BU135" s="20" t="s">
        <v>12</v>
      </c>
      <c r="BV135" s="19">
        <f t="shared" si="30"/>
        <v>101866</v>
      </c>
      <c r="BW135" s="20" t="s">
        <v>12</v>
      </c>
      <c r="BX135" s="19">
        <f t="shared" si="31"/>
        <v>0</v>
      </c>
      <c r="BY135" s="20" t="s">
        <v>12</v>
      </c>
      <c r="BZ135" s="19"/>
      <c r="CA135" s="20"/>
      <c r="CB135" s="19">
        <f t="shared" si="18"/>
        <v>349</v>
      </c>
      <c r="CC135" s="5"/>
      <c r="CD135" s="70"/>
      <c r="CE135" s="70"/>
    </row>
    <row r="136" spans="1:83" x14ac:dyDescent="0.2">
      <c r="A136" s="6">
        <f t="shared" si="16"/>
        <v>1</v>
      </c>
      <c r="B136" s="30" t="s">
        <v>362</v>
      </c>
      <c r="C136" s="19">
        <v>61662</v>
      </c>
      <c r="D136" s="20"/>
      <c r="E136" s="21">
        <v>13628</v>
      </c>
      <c r="F136" s="21"/>
      <c r="G136" s="21"/>
      <c r="H136" s="21"/>
      <c r="I136" s="21"/>
      <c r="J136" s="21"/>
      <c r="K136" s="21"/>
      <c r="L136" s="21"/>
      <c r="M136" s="21">
        <v>5184</v>
      </c>
      <c r="N136" s="19">
        <f t="shared" si="17"/>
        <v>18812</v>
      </c>
      <c r="O136" s="20"/>
      <c r="P136" s="21">
        <v>18408</v>
      </c>
      <c r="Q136" s="21"/>
      <c r="R136" s="21"/>
      <c r="S136" s="21"/>
      <c r="T136" s="21"/>
      <c r="U136" s="60">
        <f t="shared" si="23"/>
        <v>18408</v>
      </c>
      <c r="V136" s="20"/>
      <c r="W136" s="21"/>
      <c r="X136" s="21"/>
      <c r="Y136" s="21"/>
      <c r="Z136" s="21"/>
      <c r="AA136" s="21"/>
      <c r="AB136" s="19">
        <f t="shared" si="24"/>
        <v>0</v>
      </c>
      <c r="AC136" s="20"/>
      <c r="AD136" s="19">
        <f t="shared" si="29"/>
        <v>37220</v>
      </c>
      <c r="AE136" s="20"/>
      <c r="AF136" s="21"/>
      <c r="AG136" s="21"/>
      <c r="AH136" s="21"/>
      <c r="AI136" s="21"/>
      <c r="AJ136" s="19">
        <f t="shared" si="25"/>
        <v>0</v>
      </c>
      <c r="AK136" s="20"/>
      <c r="AL136" s="21"/>
      <c r="AM136" s="21"/>
      <c r="AN136" s="21"/>
      <c r="AO136" s="21">
        <v>1070</v>
      </c>
      <c r="AP136" s="19">
        <f t="shared" si="26"/>
        <v>1070</v>
      </c>
      <c r="AQ136" s="20"/>
      <c r="AR136" s="21"/>
      <c r="AS136" s="21">
        <v>1904</v>
      </c>
      <c r="AT136" s="21">
        <v>3180</v>
      </c>
      <c r="AU136" s="21">
        <v>790</v>
      </c>
      <c r="AV136" s="21"/>
      <c r="AW136" s="21">
        <v>850</v>
      </c>
      <c r="AX136" s="19">
        <f t="shared" si="27"/>
        <v>6724</v>
      </c>
      <c r="AY136" s="20"/>
      <c r="AZ136" s="21">
        <v>2190</v>
      </c>
      <c r="BA136" s="21"/>
      <c r="BB136" s="21">
        <v>1620</v>
      </c>
      <c r="BC136" s="21"/>
      <c r="BD136" s="19">
        <f t="shared" si="28"/>
        <v>3810</v>
      </c>
      <c r="BE136" s="20"/>
      <c r="BF136" s="22">
        <v>304</v>
      </c>
      <c r="BG136" s="20"/>
      <c r="BH136" s="21"/>
      <c r="BI136" s="21"/>
      <c r="BJ136" s="21">
        <v>5986</v>
      </c>
      <c r="BK136" s="21">
        <v>644</v>
      </c>
      <c r="BL136" s="21">
        <v>33900</v>
      </c>
      <c r="BM136" s="21"/>
      <c r="BN136" s="21"/>
      <c r="BO136" s="21"/>
      <c r="BP136" s="21"/>
      <c r="BQ136" s="21"/>
      <c r="BR136" s="21"/>
      <c r="BS136" s="21"/>
      <c r="BT136" s="19">
        <f>((SUM(BH136:BS136)))</f>
        <v>40530</v>
      </c>
      <c r="BU136" s="20" t="s">
        <v>12</v>
      </c>
      <c r="BV136" s="19">
        <f t="shared" si="30"/>
        <v>52438</v>
      </c>
      <c r="BW136" s="20" t="s">
        <v>12</v>
      </c>
      <c r="BX136" s="19">
        <f t="shared" si="31"/>
        <v>-15218</v>
      </c>
      <c r="BY136" s="20" t="s">
        <v>12</v>
      </c>
      <c r="BZ136" s="19"/>
      <c r="CA136" s="20"/>
      <c r="CB136" s="19">
        <f t="shared" si="18"/>
        <v>46444</v>
      </c>
      <c r="CC136" s="5"/>
      <c r="CD136" s="70">
        <v>36444</v>
      </c>
      <c r="CE136" s="70">
        <v>10000</v>
      </c>
    </row>
    <row r="137" spans="1:83" x14ac:dyDescent="0.2">
      <c r="A137" s="6">
        <f t="shared" si="16"/>
        <v>1</v>
      </c>
      <c r="B137" s="30" t="s">
        <v>363</v>
      </c>
      <c r="C137" s="19">
        <v>0</v>
      </c>
      <c r="D137" s="20"/>
      <c r="E137" s="21">
        <v>19910</v>
      </c>
      <c r="F137" s="21"/>
      <c r="G137" s="21"/>
      <c r="H137" s="21"/>
      <c r="I137" s="21"/>
      <c r="J137" s="21"/>
      <c r="K137" s="21">
        <v>7009</v>
      </c>
      <c r="L137" s="21"/>
      <c r="M137" s="21"/>
      <c r="N137" s="19">
        <f t="shared" si="17"/>
        <v>26919</v>
      </c>
      <c r="O137" s="20"/>
      <c r="P137" s="21">
        <v>26292</v>
      </c>
      <c r="Q137" s="21">
        <v>15740</v>
      </c>
      <c r="R137" s="21">
        <v>24681</v>
      </c>
      <c r="S137" s="21"/>
      <c r="T137" s="21"/>
      <c r="U137" s="60">
        <f t="shared" si="23"/>
        <v>66713</v>
      </c>
      <c r="V137" s="20"/>
      <c r="W137" s="21"/>
      <c r="X137" s="21"/>
      <c r="Y137" s="21"/>
      <c r="Z137" s="21"/>
      <c r="AA137" s="21"/>
      <c r="AB137" s="19">
        <f t="shared" si="24"/>
        <v>0</v>
      </c>
      <c r="AC137" s="20"/>
      <c r="AD137" s="19">
        <f t="shared" si="29"/>
        <v>93632</v>
      </c>
      <c r="AE137" s="20"/>
      <c r="AF137" s="21"/>
      <c r="AG137" s="21">
        <v>2640</v>
      </c>
      <c r="AH137" s="21"/>
      <c r="AI137" s="21"/>
      <c r="AJ137" s="19">
        <f t="shared" si="25"/>
        <v>2640</v>
      </c>
      <c r="AK137" s="20"/>
      <c r="AL137" s="21"/>
      <c r="AM137" s="21"/>
      <c r="AN137" s="21"/>
      <c r="AO137" s="21">
        <v>1225</v>
      </c>
      <c r="AP137" s="19">
        <f t="shared" si="26"/>
        <v>1225</v>
      </c>
      <c r="AQ137" s="20"/>
      <c r="AR137" s="21">
        <v>506</v>
      </c>
      <c r="AS137" s="21">
        <v>2096</v>
      </c>
      <c r="AT137" s="21">
        <v>288</v>
      </c>
      <c r="AU137" s="21">
        <v>350</v>
      </c>
      <c r="AV137" s="21"/>
      <c r="AW137" s="21">
        <v>4610</v>
      </c>
      <c r="AX137" s="19">
        <f t="shared" si="27"/>
        <v>7850</v>
      </c>
      <c r="AY137" s="20"/>
      <c r="AZ137" s="21">
        <v>12432</v>
      </c>
      <c r="BA137" s="21"/>
      <c r="BB137" s="21">
        <v>4484</v>
      </c>
      <c r="BC137" s="21">
        <v>4246</v>
      </c>
      <c r="BD137" s="19">
        <f t="shared" si="28"/>
        <v>21162</v>
      </c>
      <c r="BE137" s="20"/>
      <c r="BF137" s="22">
        <v>35832</v>
      </c>
      <c r="BG137" s="20"/>
      <c r="BH137" s="21">
        <v>1825</v>
      </c>
      <c r="BI137" s="21">
        <v>3000</v>
      </c>
      <c r="BJ137" s="21">
        <v>8415</v>
      </c>
      <c r="BK137" s="21">
        <v>649</v>
      </c>
      <c r="BL137" s="21"/>
      <c r="BM137" s="21"/>
      <c r="BN137" s="21"/>
      <c r="BO137" s="21"/>
      <c r="BP137" s="21"/>
      <c r="BQ137" s="21"/>
      <c r="BR137" s="21"/>
      <c r="BS137" s="21"/>
      <c r="BT137" s="19">
        <f t="shared" si="22"/>
        <v>13889</v>
      </c>
      <c r="BU137" s="20" t="s">
        <v>12</v>
      </c>
      <c r="BV137" s="19">
        <f t="shared" si="30"/>
        <v>82598</v>
      </c>
      <c r="BW137" s="20" t="s">
        <v>12</v>
      </c>
      <c r="BX137" s="19">
        <f t="shared" si="31"/>
        <v>11034</v>
      </c>
      <c r="BY137" s="20" t="s">
        <v>12</v>
      </c>
      <c r="BZ137" s="19"/>
      <c r="CA137" s="20"/>
      <c r="CB137" s="19">
        <f t="shared" si="18"/>
        <v>11034</v>
      </c>
      <c r="CC137" s="5"/>
      <c r="CD137" s="70">
        <v>11034</v>
      </c>
      <c r="CE137" s="70"/>
    </row>
    <row r="138" spans="1:83" x14ac:dyDescent="0.2">
      <c r="A138" s="6">
        <f t="shared" si="16"/>
        <v>1</v>
      </c>
      <c r="B138" s="30" t="s">
        <v>364</v>
      </c>
      <c r="C138" s="19">
        <v>0</v>
      </c>
      <c r="D138" s="20"/>
      <c r="E138" s="21">
        <v>9151</v>
      </c>
      <c r="F138" s="21"/>
      <c r="G138" s="21"/>
      <c r="H138" s="21"/>
      <c r="I138" s="21"/>
      <c r="J138" s="21"/>
      <c r="K138" s="21"/>
      <c r="L138" s="21"/>
      <c r="M138" s="21">
        <v>4320</v>
      </c>
      <c r="N138" s="19">
        <f t="shared" si="17"/>
        <v>13471</v>
      </c>
      <c r="O138" s="20"/>
      <c r="P138" s="21">
        <v>6091</v>
      </c>
      <c r="Q138" s="21">
        <v>3182</v>
      </c>
      <c r="R138" s="21">
        <v>9545</v>
      </c>
      <c r="S138" s="21"/>
      <c r="T138" s="21"/>
      <c r="U138" s="60">
        <f t="shared" si="23"/>
        <v>18818</v>
      </c>
      <c r="V138" s="20"/>
      <c r="W138" s="21"/>
      <c r="X138" s="21"/>
      <c r="Y138" s="21"/>
      <c r="Z138" s="21"/>
      <c r="AA138" s="21"/>
      <c r="AB138" s="19">
        <f t="shared" si="24"/>
        <v>0</v>
      </c>
      <c r="AC138" s="20"/>
      <c r="AD138" s="19">
        <f t="shared" si="29"/>
        <v>32289</v>
      </c>
      <c r="AE138" s="20"/>
      <c r="AF138" s="21"/>
      <c r="AG138" s="21"/>
      <c r="AH138" s="21"/>
      <c r="AI138" s="21"/>
      <c r="AJ138" s="19">
        <f t="shared" si="25"/>
        <v>0</v>
      </c>
      <c r="AK138" s="20"/>
      <c r="AL138" s="21"/>
      <c r="AM138" s="21"/>
      <c r="AN138" s="21"/>
      <c r="AO138" s="21"/>
      <c r="AP138" s="19">
        <f t="shared" si="26"/>
        <v>0</v>
      </c>
      <c r="AQ138" s="20"/>
      <c r="AR138" s="21">
        <v>385</v>
      </c>
      <c r="AS138" s="21">
        <v>21</v>
      </c>
      <c r="AT138" s="21">
        <v>4000</v>
      </c>
      <c r="AU138" s="21"/>
      <c r="AV138" s="21"/>
      <c r="AW138" s="21">
        <v>393</v>
      </c>
      <c r="AX138" s="19">
        <f t="shared" si="27"/>
        <v>4799</v>
      </c>
      <c r="AY138" s="20"/>
      <c r="AZ138" s="21"/>
      <c r="BA138" s="21"/>
      <c r="BB138" s="21">
        <v>9573</v>
      </c>
      <c r="BC138" s="21"/>
      <c r="BD138" s="19">
        <f t="shared" si="28"/>
        <v>9573</v>
      </c>
      <c r="BE138" s="20"/>
      <c r="BF138" s="22">
        <v>2900</v>
      </c>
      <c r="BG138" s="20"/>
      <c r="BH138" s="21"/>
      <c r="BI138" s="21"/>
      <c r="BJ138" s="21">
        <v>3483</v>
      </c>
      <c r="BK138" s="21">
        <v>1353</v>
      </c>
      <c r="BL138" s="21"/>
      <c r="BM138" s="21"/>
      <c r="BN138" s="21"/>
      <c r="BO138" s="21"/>
      <c r="BP138" s="21"/>
      <c r="BQ138" s="21"/>
      <c r="BR138" s="21"/>
      <c r="BS138" s="21"/>
      <c r="BT138" s="19">
        <f t="shared" si="22"/>
        <v>4836</v>
      </c>
      <c r="BU138" s="20" t="s">
        <v>12</v>
      </c>
      <c r="BV138" s="19">
        <f t="shared" si="30"/>
        <v>22108</v>
      </c>
      <c r="BW138" s="20" t="s">
        <v>12</v>
      </c>
      <c r="BX138" s="19">
        <f t="shared" si="31"/>
        <v>10181</v>
      </c>
      <c r="BY138" s="20" t="s">
        <v>12</v>
      </c>
      <c r="BZ138" s="19"/>
      <c r="CA138" s="20"/>
      <c r="CB138" s="19">
        <f t="shared" si="18"/>
        <v>10181</v>
      </c>
      <c r="CC138" s="5"/>
      <c r="CD138" s="70">
        <v>10181</v>
      </c>
      <c r="CE138" s="70"/>
    </row>
    <row r="139" spans="1:83" x14ac:dyDescent="0.2">
      <c r="A139" s="6">
        <f t="shared" ref="A139:A202" si="32">((IF(OR(BV139&gt;0,BX139&gt;0),1,)))</f>
        <v>1</v>
      </c>
      <c r="B139" s="30" t="s">
        <v>365</v>
      </c>
      <c r="C139" s="19">
        <v>0</v>
      </c>
      <c r="D139" s="20"/>
      <c r="E139" s="21"/>
      <c r="F139" s="21"/>
      <c r="G139" s="21"/>
      <c r="H139" s="21">
        <v>2000</v>
      </c>
      <c r="I139" s="21"/>
      <c r="J139" s="21"/>
      <c r="K139" s="21"/>
      <c r="L139" s="21"/>
      <c r="M139" s="21"/>
      <c r="N139" s="19">
        <f t="shared" ref="N139:N202" si="33">+(SUM(E139:M139))</f>
        <v>2000</v>
      </c>
      <c r="O139" s="20"/>
      <c r="P139" s="21">
        <v>6129</v>
      </c>
      <c r="Q139" s="21"/>
      <c r="R139" s="21">
        <v>6484</v>
      </c>
      <c r="S139" s="21"/>
      <c r="T139" s="21"/>
      <c r="U139" s="60">
        <f t="shared" si="23"/>
        <v>12613</v>
      </c>
      <c r="V139" s="20"/>
      <c r="W139" s="21"/>
      <c r="X139" s="21"/>
      <c r="Y139" s="21"/>
      <c r="Z139" s="21"/>
      <c r="AA139" s="21"/>
      <c r="AB139" s="19">
        <f t="shared" si="24"/>
        <v>0</v>
      </c>
      <c r="AC139" s="20"/>
      <c r="AD139" s="19">
        <f t="shared" si="29"/>
        <v>14613</v>
      </c>
      <c r="AE139" s="20"/>
      <c r="AF139" s="21"/>
      <c r="AG139" s="21"/>
      <c r="AH139" s="21"/>
      <c r="AI139" s="21"/>
      <c r="AJ139" s="19">
        <f t="shared" si="25"/>
        <v>0</v>
      </c>
      <c r="AK139" s="20"/>
      <c r="AL139" s="21"/>
      <c r="AM139" s="21"/>
      <c r="AN139" s="21"/>
      <c r="AO139" s="21"/>
      <c r="AP139" s="19">
        <f t="shared" si="26"/>
        <v>0</v>
      </c>
      <c r="AQ139" s="20"/>
      <c r="AR139" s="21"/>
      <c r="AS139" s="21"/>
      <c r="AT139" s="21">
        <v>437</v>
      </c>
      <c r="AU139" s="21">
        <v>774</v>
      </c>
      <c r="AV139" s="21"/>
      <c r="AW139" s="21">
        <v>1964</v>
      </c>
      <c r="AX139" s="19">
        <f t="shared" si="27"/>
        <v>3175</v>
      </c>
      <c r="AY139" s="20"/>
      <c r="AZ139" s="21"/>
      <c r="BA139" s="21">
        <v>606</v>
      </c>
      <c r="BB139" s="21">
        <v>1692</v>
      </c>
      <c r="BC139" s="21">
        <v>144</v>
      </c>
      <c r="BD139" s="19">
        <f t="shared" si="28"/>
        <v>2442</v>
      </c>
      <c r="BE139" s="20"/>
      <c r="BF139" s="22"/>
      <c r="BG139" s="20"/>
      <c r="BH139" s="21"/>
      <c r="BI139" s="21"/>
      <c r="BJ139" s="21">
        <v>5102</v>
      </c>
      <c r="BK139" s="21"/>
      <c r="BL139" s="21"/>
      <c r="BM139" s="21"/>
      <c r="BN139" s="21"/>
      <c r="BO139" s="21"/>
      <c r="BP139" s="21"/>
      <c r="BQ139" s="21"/>
      <c r="BR139" s="21"/>
      <c r="BS139" s="21"/>
      <c r="BT139" s="19">
        <f t="shared" si="22"/>
        <v>5102</v>
      </c>
      <c r="BU139" s="20" t="s">
        <v>12</v>
      </c>
      <c r="BV139" s="19">
        <f t="shared" si="30"/>
        <v>10719</v>
      </c>
      <c r="BW139" s="20" t="s">
        <v>12</v>
      </c>
      <c r="BX139" s="19">
        <f t="shared" si="31"/>
        <v>3894</v>
      </c>
      <c r="BY139" s="20" t="s">
        <v>12</v>
      </c>
      <c r="BZ139" s="19"/>
      <c r="CA139" s="20"/>
      <c r="CB139" s="19">
        <f t="shared" ref="CB139:CB202" si="34">(+BX139+BZ139+C139)</f>
        <v>3894</v>
      </c>
      <c r="CC139" s="5"/>
      <c r="CD139" s="70"/>
      <c r="CE139" s="70"/>
    </row>
    <row r="140" spans="1:83" x14ac:dyDescent="0.2">
      <c r="A140" s="6">
        <f t="shared" si="32"/>
        <v>1</v>
      </c>
      <c r="B140" s="30" t="s">
        <v>366</v>
      </c>
      <c r="C140" s="19">
        <v>703464</v>
      </c>
      <c r="D140" s="20"/>
      <c r="E140" s="21">
        <v>232278</v>
      </c>
      <c r="F140" s="21"/>
      <c r="G140" s="21">
        <v>353</v>
      </c>
      <c r="H140" s="21"/>
      <c r="I140" s="21"/>
      <c r="J140" s="21"/>
      <c r="K140" s="21"/>
      <c r="L140" s="21"/>
      <c r="M140" s="21">
        <v>78635</v>
      </c>
      <c r="N140" s="19">
        <f t="shared" si="33"/>
        <v>311266</v>
      </c>
      <c r="O140" s="20"/>
      <c r="P140" s="21">
        <v>108011</v>
      </c>
      <c r="Q140" s="21">
        <v>43712</v>
      </c>
      <c r="R140" s="21"/>
      <c r="S140" s="21"/>
      <c r="T140" s="21"/>
      <c r="U140" s="60">
        <f t="shared" si="23"/>
        <v>151723</v>
      </c>
      <c r="V140" s="20"/>
      <c r="W140" s="21"/>
      <c r="X140" s="21"/>
      <c r="Y140" s="21"/>
      <c r="Z140" s="21"/>
      <c r="AA140" s="21"/>
      <c r="AB140" s="19">
        <f t="shared" si="24"/>
        <v>0</v>
      </c>
      <c r="AC140" s="20"/>
      <c r="AD140" s="19">
        <f t="shared" si="29"/>
        <v>462989</v>
      </c>
      <c r="AE140" s="20"/>
      <c r="AF140" s="21"/>
      <c r="AG140" s="21"/>
      <c r="AH140" s="21"/>
      <c r="AI140" s="21"/>
      <c r="AJ140" s="19">
        <f t="shared" si="25"/>
        <v>0</v>
      </c>
      <c r="AK140" s="20"/>
      <c r="AL140" s="21"/>
      <c r="AM140" s="21"/>
      <c r="AN140" s="21"/>
      <c r="AO140" s="21"/>
      <c r="AP140" s="19">
        <f t="shared" si="26"/>
        <v>0</v>
      </c>
      <c r="AQ140" s="20"/>
      <c r="AR140" s="21"/>
      <c r="AS140" s="21"/>
      <c r="AT140" s="21">
        <v>5825</v>
      </c>
      <c r="AU140" s="21"/>
      <c r="AV140" s="21"/>
      <c r="AW140" s="21">
        <v>271645</v>
      </c>
      <c r="AX140" s="19">
        <f t="shared" si="27"/>
        <v>277470</v>
      </c>
      <c r="AY140" s="20"/>
      <c r="AZ140" s="21">
        <v>68067</v>
      </c>
      <c r="BA140" s="21"/>
      <c r="BB140" s="21"/>
      <c r="BC140" s="21"/>
      <c r="BD140" s="19">
        <f t="shared" si="28"/>
        <v>68067</v>
      </c>
      <c r="BE140" s="20"/>
      <c r="BF140" s="22">
        <v>50564</v>
      </c>
      <c r="BG140" s="20"/>
      <c r="BH140" s="21"/>
      <c r="BI140" s="21"/>
      <c r="BJ140" s="21">
        <v>67017</v>
      </c>
      <c r="BK140" s="21"/>
      <c r="BL140" s="21"/>
      <c r="BM140" s="21"/>
      <c r="BN140" s="21"/>
      <c r="BO140" s="21"/>
      <c r="BP140" s="21"/>
      <c r="BQ140" s="21"/>
      <c r="BR140" s="21"/>
      <c r="BS140" s="21"/>
      <c r="BT140" s="19">
        <f t="shared" si="22"/>
        <v>67017</v>
      </c>
      <c r="BU140" s="20" t="s">
        <v>12</v>
      </c>
      <c r="BV140" s="19">
        <f t="shared" si="30"/>
        <v>463118</v>
      </c>
      <c r="BW140" s="20" t="s">
        <v>12</v>
      </c>
      <c r="BX140" s="19">
        <f t="shared" si="31"/>
        <v>-129</v>
      </c>
      <c r="BY140" s="20" t="s">
        <v>12</v>
      </c>
      <c r="BZ140" s="19"/>
      <c r="CA140" s="20"/>
      <c r="CB140" s="19">
        <f t="shared" si="34"/>
        <v>703335</v>
      </c>
      <c r="CC140" s="5"/>
      <c r="CD140" s="70"/>
      <c r="CE140" s="70"/>
    </row>
    <row r="141" spans="1:83" x14ac:dyDescent="0.2">
      <c r="A141" s="6">
        <f t="shared" si="32"/>
        <v>1</v>
      </c>
      <c r="B141" s="30" t="s">
        <v>367</v>
      </c>
      <c r="C141" s="19">
        <v>38439</v>
      </c>
      <c r="D141" s="20"/>
      <c r="E141" s="21">
        <v>62631</v>
      </c>
      <c r="F141" s="21"/>
      <c r="G141" s="21">
        <v>93</v>
      </c>
      <c r="H141" s="21"/>
      <c r="I141" s="21"/>
      <c r="J141" s="21"/>
      <c r="K141" s="21"/>
      <c r="L141" s="21"/>
      <c r="M141" s="21"/>
      <c r="N141" s="19">
        <f t="shared" si="33"/>
        <v>62724</v>
      </c>
      <c r="O141" s="20"/>
      <c r="P141" s="21">
        <v>52279</v>
      </c>
      <c r="Q141" s="21"/>
      <c r="R141" s="21">
        <v>29091</v>
      </c>
      <c r="S141" s="21"/>
      <c r="T141" s="21">
        <v>29901</v>
      </c>
      <c r="U141" s="60">
        <f t="shared" si="23"/>
        <v>111271</v>
      </c>
      <c r="V141" s="20"/>
      <c r="W141" s="21"/>
      <c r="X141" s="21"/>
      <c r="Y141" s="21"/>
      <c r="Z141" s="21"/>
      <c r="AA141" s="21"/>
      <c r="AB141" s="19">
        <f t="shared" si="24"/>
        <v>0</v>
      </c>
      <c r="AC141" s="20"/>
      <c r="AD141" s="19">
        <f t="shared" si="29"/>
        <v>173995</v>
      </c>
      <c r="AE141" s="20"/>
      <c r="AF141" s="21"/>
      <c r="AG141" s="21"/>
      <c r="AH141" s="21"/>
      <c r="AI141" s="21"/>
      <c r="AJ141" s="19">
        <f t="shared" si="25"/>
        <v>0</v>
      </c>
      <c r="AK141" s="20"/>
      <c r="AL141" s="21"/>
      <c r="AM141" s="21"/>
      <c r="AN141" s="21"/>
      <c r="AO141" s="21">
        <v>745</v>
      </c>
      <c r="AP141" s="19">
        <f t="shared" si="26"/>
        <v>745</v>
      </c>
      <c r="AQ141" s="20"/>
      <c r="AR141" s="21"/>
      <c r="AS141" s="21"/>
      <c r="AT141" s="21">
        <v>551</v>
      </c>
      <c r="AU141" s="21"/>
      <c r="AV141" s="21"/>
      <c r="AW141" s="21">
        <v>2352</v>
      </c>
      <c r="AX141" s="19">
        <f t="shared" si="27"/>
        <v>2903</v>
      </c>
      <c r="AY141" s="20"/>
      <c r="AZ141" s="21"/>
      <c r="BA141" s="21"/>
      <c r="BB141" s="21">
        <v>5996</v>
      </c>
      <c r="BC141" s="21">
        <v>6316</v>
      </c>
      <c r="BD141" s="19">
        <f t="shared" si="28"/>
        <v>12312</v>
      </c>
      <c r="BE141" s="20"/>
      <c r="BF141" s="22">
        <v>72246</v>
      </c>
      <c r="BG141" s="20"/>
      <c r="BH141" s="21"/>
      <c r="BI141" s="21"/>
      <c r="BJ141" s="21">
        <v>30528</v>
      </c>
      <c r="BK141" s="21"/>
      <c r="BL141" s="21"/>
      <c r="BM141" s="21"/>
      <c r="BN141" s="21"/>
      <c r="BO141" s="21"/>
      <c r="BP141" s="21"/>
      <c r="BQ141" s="21"/>
      <c r="BR141" s="21"/>
      <c r="BS141" s="21">
        <v>13975</v>
      </c>
      <c r="BT141" s="19">
        <f t="shared" si="22"/>
        <v>44503</v>
      </c>
      <c r="BU141" s="20" t="s">
        <v>12</v>
      </c>
      <c r="BV141" s="19">
        <f t="shared" si="30"/>
        <v>132709</v>
      </c>
      <c r="BW141" s="20" t="s">
        <v>12</v>
      </c>
      <c r="BX141" s="19">
        <f t="shared" si="31"/>
        <v>41286</v>
      </c>
      <c r="BY141" s="20" t="s">
        <v>12</v>
      </c>
      <c r="BZ141" s="19"/>
      <c r="CA141" s="20"/>
      <c r="CB141" s="19">
        <f t="shared" si="34"/>
        <v>79725</v>
      </c>
      <c r="CC141" s="5"/>
      <c r="CD141" s="70">
        <v>25000</v>
      </c>
      <c r="CE141" s="70">
        <v>54725</v>
      </c>
    </row>
    <row r="142" spans="1:83" x14ac:dyDescent="0.2">
      <c r="A142" s="6">
        <f t="shared" si="32"/>
        <v>0</v>
      </c>
      <c r="B142" s="30" t="s">
        <v>541</v>
      </c>
      <c r="C142" s="19"/>
      <c r="D142" s="20"/>
      <c r="E142" s="21"/>
      <c r="F142" s="21"/>
      <c r="G142" s="21"/>
      <c r="H142" s="21"/>
      <c r="I142" s="21"/>
      <c r="J142" s="21"/>
      <c r="K142" s="21"/>
      <c r="L142" s="21"/>
      <c r="M142" s="21"/>
      <c r="N142" s="19">
        <f t="shared" si="33"/>
        <v>0</v>
      </c>
      <c r="O142" s="20"/>
      <c r="P142" s="21"/>
      <c r="Q142" s="21"/>
      <c r="R142" s="21"/>
      <c r="S142" s="21"/>
      <c r="T142" s="21"/>
      <c r="U142" s="60">
        <f>(SUM(P142:T142))</f>
        <v>0</v>
      </c>
      <c r="V142" s="20"/>
      <c r="W142" s="21"/>
      <c r="X142" s="21"/>
      <c r="Y142" s="21"/>
      <c r="Z142" s="21"/>
      <c r="AA142" s="21"/>
      <c r="AB142" s="19">
        <f>(SUM(W142:AA142))</f>
        <v>0</v>
      </c>
      <c r="AC142" s="20"/>
      <c r="AD142" s="19">
        <f>(+AB142+U142+N142)</f>
        <v>0</v>
      </c>
      <c r="AE142" s="20"/>
      <c r="AF142" s="21"/>
      <c r="AG142" s="21"/>
      <c r="AH142" s="21"/>
      <c r="AI142" s="21"/>
      <c r="AJ142" s="19">
        <f>(SUM(AF142:AI142))</f>
        <v>0</v>
      </c>
      <c r="AK142" s="20"/>
      <c r="AL142" s="21"/>
      <c r="AM142" s="21"/>
      <c r="AN142" s="21"/>
      <c r="AO142" s="21"/>
      <c r="AP142" s="19">
        <f>(SUM(AL142:AO142))</f>
        <v>0</v>
      </c>
      <c r="AQ142" s="20"/>
      <c r="AR142" s="21"/>
      <c r="AS142" s="21"/>
      <c r="AT142" s="21"/>
      <c r="AU142" s="21"/>
      <c r="AV142" s="21"/>
      <c r="AW142" s="21"/>
      <c r="AX142" s="19">
        <f>(SUM(AR142:AW142))</f>
        <v>0</v>
      </c>
      <c r="AY142" s="20"/>
      <c r="AZ142" s="21"/>
      <c r="BA142" s="21"/>
      <c r="BB142" s="21"/>
      <c r="BC142" s="21"/>
      <c r="BD142" s="19">
        <f>(SUM(AZ142:BC142))</f>
        <v>0</v>
      </c>
      <c r="BE142" s="20"/>
      <c r="BF142" s="22"/>
      <c r="BG142" s="20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19">
        <f>((SUM(BH142:BS142)))</f>
        <v>0</v>
      </c>
      <c r="BU142" s="20" t="s">
        <v>12</v>
      </c>
      <c r="BV142" s="19">
        <f>(+BT142+BF142+BD142+AX142+AP142+AJ142)</f>
        <v>0</v>
      </c>
      <c r="BW142" s="20" t="s">
        <v>12</v>
      </c>
      <c r="BX142" s="19">
        <f>((+AB142+U142+N142)-BV142)</f>
        <v>0</v>
      </c>
      <c r="BY142" s="20" t="s">
        <v>12</v>
      </c>
      <c r="BZ142" s="19"/>
      <c r="CA142" s="20"/>
      <c r="CB142" s="19">
        <f t="shared" si="34"/>
        <v>0</v>
      </c>
      <c r="CC142" s="5"/>
      <c r="CD142" s="70"/>
      <c r="CE142" s="70"/>
    </row>
    <row r="143" spans="1:83" x14ac:dyDescent="0.2">
      <c r="A143" s="6">
        <f t="shared" si="32"/>
        <v>1</v>
      </c>
      <c r="B143" s="30" t="s">
        <v>368</v>
      </c>
      <c r="C143" s="19">
        <v>0</v>
      </c>
      <c r="D143" s="20"/>
      <c r="E143" s="21"/>
      <c r="F143" s="21"/>
      <c r="G143" s="21"/>
      <c r="H143" s="21">
        <v>10161</v>
      </c>
      <c r="I143" s="21"/>
      <c r="J143" s="21"/>
      <c r="K143" s="21"/>
      <c r="L143" s="21"/>
      <c r="M143" s="21"/>
      <c r="N143" s="19">
        <f t="shared" si="33"/>
        <v>10161</v>
      </c>
      <c r="O143" s="20"/>
      <c r="P143" s="21">
        <v>17257</v>
      </c>
      <c r="Q143" s="21">
        <v>12446</v>
      </c>
      <c r="R143" s="21"/>
      <c r="S143" s="21"/>
      <c r="T143" s="21"/>
      <c r="U143" s="60">
        <f t="shared" si="23"/>
        <v>29703</v>
      </c>
      <c r="V143" s="20"/>
      <c r="W143" s="21"/>
      <c r="X143" s="21"/>
      <c r="Y143" s="21"/>
      <c r="Z143" s="21"/>
      <c r="AA143" s="21"/>
      <c r="AB143" s="19">
        <f t="shared" si="24"/>
        <v>0</v>
      </c>
      <c r="AC143" s="20"/>
      <c r="AD143" s="19">
        <f t="shared" ref="AD143:AD174" si="35">(+AB143+U143+N143)</f>
        <v>39864</v>
      </c>
      <c r="AE143" s="20"/>
      <c r="AF143" s="21"/>
      <c r="AG143" s="21"/>
      <c r="AH143" s="21"/>
      <c r="AI143" s="21"/>
      <c r="AJ143" s="19">
        <f t="shared" si="25"/>
        <v>0</v>
      </c>
      <c r="AK143" s="20"/>
      <c r="AL143" s="21"/>
      <c r="AM143" s="21"/>
      <c r="AN143" s="21"/>
      <c r="AO143" s="21"/>
      <c r="AP143" s="19">
        <f t="shared" si="26"/>
        <v>0</v>
      </c>
      <c r="AQ143" s="20"/>
      <c r="AR143" s="21"/>
      <c r="AS143" s="21">
        <v>11000</v>
      </c>
      <c r="AT143" s="21">
        <v>7000</v>
      </c>
      <c r="AU143" s="21">
        <v>4000</v>
      </c>
      <c r="AV143" s="21"/>
      <c r="AW143" s="21"/>
      <c r="AX143" s="19">
        <f t="shared" si="27"/>
        <v>22000</v>
      </c>
      <c r="AY143" s="20"/>
      <c r="AZ143" s="21">
        <v>447</v>
      </c>
      <c r="BA143" s="21"/>
      <c r="BB143" s="21">
        <v>8000</v>
      </c>
      <c r="BC143" s="21"/>
      <c r="BD143" s="19">
        <f t="shared" si="28"/>
        <v>8447</v>
      </c>
      <c r="BE143" s="20"/>
      <c r="BF143" s="22">
        <v>1500</v>
      </c>
      <c r="BG143" s="20"/>
      <c r="BH143" s="21"/>
      <c r="BI143" s="21"/>
      <c r="BJ143" s="21">
        <v>6297</v>
      </c>
      <c r="BK143" s="21">
        <v>1620</v>
      </c>
      <c r="BL143" s="21"/>
      <c r="BM143" s="21"/>
      <c r="BN143" s="21"/>
      <c r="BO143" s="21"/>
      <c r="BP143" s="21"/>
      <c r="BQ143" s="21"/>
      <c r="BR143" s="21"/>
      <c r="BS143" s="21"/>
      <c r="BT143" s="19">
        <f t="shared" si="22"/>
        <v>7917</v>
      </c>
      <c r="BU143" s="20" t="s">
        <v>12</v>
      </c>
      <c r="BV143" s="19">
        <f t="shared" ref="BV143:BV175" si="36">(+BT143+BF143+BD143+AX143+AP143+AJ143)</f>
        <v>39864</v>
      </c>
      <c r="BW143" s="20" t="s">
        <v>12</v>
      </c>
      <c r="BX143" s="19">
        <f t="shared" ref="BX143:BX174" si="37">((+AB143+U143+N143)-BV143)</f>
        <v>0</v>
      </c>
      <c r="BY143" s="20" t="s">
        <v>12</v>
      </c>
      <c r="BZ143" s="19"/>
      <c r="CA143" s="20"/>
      <c r="CB143" s="19">
        <f t="shared" si="34"/>
        <v>0</v>
      </c>
      <c r="CC143" s="5"/>
      <c r="CD143" s="70"/>
      <c r="CE143" s="70"/>
    </row>
    <row r="144" spans="1:83" x14ac:dyDescent="0.2">
      <c r="A144" s="6">
        <f t="shared" si="32"/>
        <v>1</v>
      </c>
      <c r="B144" s="30" t="s">
        <v>369</v>
      </c>
      <c r="C144" s="19">
        <v>59567.22</v>
      </c>
      <c r="D144" s="20"/>
      <c r="E144" s="21">
        <v>2674.28</v>
      </c>
      <c r="F144" s="21"/>
      <c r="G144" s="21">
        <v>9.1999999999999993</v>
      </c>
      <c r="H144" s="21"/>
      <c r="I144" s="21"/>
      <c r="J144" s="21"/>
      <c r="K144" s="21"/>
      <c r="L144" s="21"/>
      <c r="M144" s="21">
        <v>30000</v>
      </c>
      <c r="N144" s="19">
        <f t="shared" si="33"/>
        <v>32683.48</v>
      </c>
      <c r="O144" s="20"/>
      <c r="P144" s="21">
        <v>10015.99</v>
      </c>
      <c r="Q144" s="21"/>
      <c r="R144" s="21"/>
      <c r="S144" s="21"/>
      <c r="T144" s="21"/>
      <c r="U144" s="60">
        <f t="shared" si="23"/>
        <v>10015.99</v>
      </c>
      <c r="V144" s="20"/>
      <c r="W144" s="21"/>
      <c r="X144" s="21"/>
      <c r="Y144" s="21"/>
      <c r="Z144" s="21"/>
      <c r="AA144" s="21"/>
      <c r="AB144" s="19">
        <f t="shared" si="24"/>
        <v>0</v>
      </c>
      <c r="AC144" s="20"/>
      <c r="AD144" s="19">
        <f t="shared" si="35"/>
        <v>42699.47</v>
      </c>
      <c r="AE144" s="20"/>
      <c r="AF144" s="21"/>
      <c r="AG144" s="21"/>
      <c r="AH144" s="21"/>
      <c r="AI144" s="21">
        <v>2333.1999999999998</v>
      </c>
      <c r="AJ144" s="19">
        <f t="shared" si="25"/>
        <v>2333.1999999999998</v>
      </c>
      <c r="AK144" s="20"/>
      <c r="AL144" s="21"/>
      <c r="AM144" s="21"/>
      <c r="AN144" s="21"/>
      <c r="AO144" s="21">
        <v>27638.720000000001</v>
      </c>
      <c r="AP144" s="19">
        <f t="shared" si="26"/>
        <v>27638.720000000001</v>
      </c>
      <c r="AQ144" s="20"/>
      <c r="AR144" s="21"/>
      <c r="AS144" s="21"/>
      <c r="AT144" s="21">
        <v>510.99</v>
      </c>
      <c r="AU144" s="21"/>
      <c r="AV144" s="21"/>
      <c r="AW144" s="21"/>
      <c r="AX144" s="19">
        <f t="shared" si="27"/>
        <v>510.99</v>
      </c>
      <c r="AY144" s="20"/>
      <c r="AZ144" s="21"/>
      <c r="BA144" s="21"/>
      <c r="BB144" s="21">
        <v>166.15</v>
      </c>
      <c r="BC144" s="21">
        <v>50.77</v>
      </c>
      <c r="BD144" s="19">
        <f t="shared" si="28"/>
        <v>216.92000000000002</v>
      </c>
      <c r="BE144" s="20"/>
      <c r="BF144" s="22">
        <v>2739.78</v>
      </c>
      <c r="BG144" s="20"/>
      <c r="BH144" s="21"/>
      <c r="BI144" s="21"/>
      <c r="BJ144" s="21">
        <v>3772.49</v>
      </c>
      <c r="BK144" s="21"/>
      <c r="BL144" s="21"/>
      <c r="BM144" s="21"/>
      <c r="BN144" s="21"/>
      <c r="BO144" s="21"/>
      <c r="BP144" s="21"/>
      <c r="BQ144" s="21"/>
      <c r="BR144" s="21"/>
      <c r="BS144" s="21"/>
      <c r="BT144" s="19">
        <f t="shared" ref="BT144:BT201" si="38">((SUM(BH144:BS144)))</f>
        <v>3772.49</v>
      </c>
      <c r="BU144" s="20" t="s">
        <v>12</v>
      </c>
      <c r="BV144" s="19">
        <f t="shared" si="36"/>
        <v>37212.1</v>
      </c>
      <c r="BW144" s="20" t="s">
        <v>12</v>
      </c>
      <c r="BX144" s="19">
        <f t="shared" si="37"/>
        <v>5487.3700000000026</v>
      </c>
      <c r="BY144" s="20" t="s">
        <v>12</v>
      </c>
      <c r="BZ144" s="19"/>
      <c r="CA144" s="20"/>
      <c r="CB144" s="19">
        <f t="shared" si="34"/>
        <v>65054.590000000004</v>
      </c>
      <c r="CC144" s="5"/>
      <c r="CD144" s="70"/>
      <c r="CE144" s="70"/>
    </row>
    <row r="145" spans="1:83" hidden="1" x14ac:dyDescent="0.2">
      <c r="A145" s="6">
        <f t="shared" si="32"/>
        <v>0</v>
      </c>
      <c r="B145" s="42" t="s">
        <v>370</v>
      </c>
      <c r="C145" s="19"/>
      <c r="D145" s="20"/>
      <c r="E145" s="21"/>
      <c r="F145" s="21"/>
      <c r="G145" s="21"/>
      <c r="H145" s="21"/>
      <c r="I145" s="21"/>
      <c r="J145" s="21"/>
      <c r="K145" s="21"/>
      <c r="L145" s="21"/>
      <c r="M145" s="21"/>
      <c r="N145" s="19">
        <f t="shared" si="33"/>
        <v>0</v>
      </c>
      <c r="O145" s="20"/>
      <c r="P145" s="21"/>
      <c r="Q145" s="21"/>
      <c r="R145" s="21"/>
      <c r="S145" s="21"/>
      <c r="T145" s="21"/>
      <c r="U145" s="60">
        <f t="shared" ref="U145:U202" si="39">(SUM(P145:T145))</f>
        <v>0</v>
      </c>
      <c r="V145" s="20"/>
      <c r="W145" s="21"/>
      <c r="X145" s="21"/>
      <c r="Y145" s="21"/>
      <c r="Z145" s="21"/>
      <c r="AA145" s="21"/>
      <c r="AB145" s="19">
        <f t="shared" ref="AB145:AB202" si="40">(SUM(W145:AA145))</f>
        <v>0</v>
      </c>
      <c r="AC145" s="20"/>
      <c r="AD145" s="19">
        <f t="shared" si="35"/>
        <v>0</v>
      </c>
      <c r="AE145" s="20"/>
      <c r="AF145" s="21"/>
      <c r="AG145" s="21"/>
      <c r="AH145" s="21"/>
      <c r="AI145" s="21"/>
      <c r="AJ145" s="19">
        <f t="shared" ref="AJ145:AJ201" si="41">(SUM(AF145:AI145))</f>
        <v>0</v>
      </c>
      <c r="AK145" s="20"/>
      <c r="AL145" s="21"/>
      <c r="AM145" s="21"/>
      <c r="AN145" s="21"/>
      <c r="AO145" s="21"/>
      <c r="AP145" s="19">
        <f t="shared" ref="AP145:AP201" si="42">(SUM(AL145:AO145))</f>
        <v>0</v>
      </c>
      <c r="AQ145" s="20"/>
      <c r="AR145" s="21"/>
      <c r="AS145" s="21"/>
      <c r="AT145" s="21"/>
      <c r="AU145" s="21"/>
      <c r="AV145" s="21"/>
      <c r="AW145" s="21"/>
      <c r="AX145" s="19">
        <f t="shared" ref="AX145:AX201" si="43">(SUM(AR145:AW145))</f>
        <v>0</v>
      </c>
      <c r="AY145" s="20"/>
      <c r="AZ145" s="21"/>
      <c r="BA145" s="21"/>
      <c r="BB145" s="21"/>
      <c r="BC145" s="21"/>
      <c r="BD145" s="19">
        <f t="shared" ref="BD145:BD202" si="44">(SUM(AZ145:BC145))</f>
        <v>0</v>
      </c>
      <c r="BE145" s="20"/>
      <c r="BF145" s="22"/>
      <c r="BG145" s="20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19">
        <f t="shared" si="38"/>
        <v>0</v>
      </c>
      <c r="BU145" s="20" t="s">
        <v>12</v>
      </c>
      <c r="BV145" s="19">
        <f t="shared" si="36"/>
        <v>0</v>
      </c>
      <c r="BW145" s="20" t="s">
        <v>12</v>
      </c>
      <c r="BX145" s="19">
        <f t="shared" si="37"/>
        <v>0</v>
      </c>
      <c r="BY145" s="20" t="s">
        <v>12</v>
      </c>
      <c r="BZ145" s="19"/>
      <c r="CA145" s="20"/>
      <c r="CB145" s="19">
        <f t="shared" si="34"/>
        <v>0</v>
      </c>
      <c r="CC145" s="5"/>
      <c r="CD145" s="70"/>
      <c r="CE145" s="70"/>
    </row>
    <row r="146" spans="1:83" x14ac:dyDescent="0.2">
      <c r="A146" s="6">
        <f t="shared" si="32"/>
        <v>1</v>
      </c>
      <c r="B146" s="30" t="s">
        <v>371</v>
      </c>
      <c r="C146" s="19">
        <v>288054</v>
      </c>
      <c r="D146" s="20"/>
      <c r="E146" s="21">
        <v>90276</v>
      </c>
      <c r="F146" s="21"/>
      <c r="G146" s="21">
        <v>290</v>
      </c>
      <c r="H146" s="21"/>
      <c r="I146" s="21"/>
      <c r="J146" s="21"/>
      <c r="K146" s="21"/>
      <c r="L146" s="21"/>
      <c r="M146" s="21">
        <v>53880</v>
      </c>
      <c r="N146" s="19">
        <f t="shared" si="33"/>
        <v>144446</v>
      </c>
      <c r="O146" s="20"/>
      <c r="P146" s="21">
        <v>69131</v>
      </c>
      <c r="Q146" s="21">
        <v>7164</v>
      </c>
      <c r="R146" s="21"/>
      <c r="S146" s="21"/>
      <c r="T146" s="21"/>
      <c r="U146" s="60">
        <f t="shared" si="39"/>
        <v>76295</v>
      </c>
      <c r="V146" s="20"/>
      <c r="W146" s="21"/>
      <c r="X146" s="21"/>
      <c r="Y146" s="21"/>
      <c r="Z146" s="21"/>
      <c r="AA146" s="21"/>
      <c r="AB146" s="19">
        <f t="shared" si="40"/>
        <v>0</v>
      </c>
      <c r="AC146" s="20"/>
      <c r="AD146" s="19">
        <f t="shared" si="35"/>
        <v>220741</v>
      </c>
      <c r="AE146" s="20"/>
      <c r="AF146" s="21"/>
      <c r="AG146" s="21"/>
      <c r="AH146" s="21"/>
      <c r="AI146" s="21"/>
      <c r="AJ146" s="19">
        <f t="shared" si="41"/>
        <v>0</v>
      </c>
      <c r="AK146" s="20"/>
      <c r="AL146" s="21">
        <v>15695</v>
      </c>
      <c r="AM146" s="21"/>
      <c r="AN146" s="21"/>
      <c r="AO146" s="21">
        <v>217</v>
      </c>
      <c r="AP146" s="19">
        <f t="shared" si="42"/>
        <v>15912</v>
      </c>
      <c r="AQ146" s="20"/>
      <c r="AR146" s="21">
        <v>74791</v>
      </c>
      <c r="AS146" s="21">
        <v>5198</v>
      </c>
      <c r="AT146" s="21">
        <v>4884</v>
      </c>
      <c r="AU146" s="21">
        <v>36804</v>
      </c>
      <c r="AV146" s="21"/>
      <c r="AW146" s="21">
        <v>65</v>
      </c>
      <c r="AX146" s="19">
        <f t="shared" si="43"/>
        <v>121742</v>
      </c>
      <c r="AY146" s="20"/>
      <c r="AZ146" s="21">
        <v>39800</v>
      </c>
      <c r="BA146" s="21"/>
      <c r="BB146" s="21">
        <v>12124</v>
      </c>
      <c r="BC146" s="21"/>
      <c r="BD146" s="19">
        <f>(SUM(AZ146:BC146))</f>
        <v>51924</v>
      </c>
      <c r="BE146" s="20"/>
      <c r="BF146" s="22">
        <v>26535</v>
      </c>
      <c r="BG146" s="20"/>
      <c r="BH146" s="21"/>
      <c r="BI146" s="21"/>
      <c r="BJ146" s="21">
        <v>22393</v>
      </c>
      <c r="BK146" s="21">
        <v>2525</v>
      </c>
      <c r="BL146" s="21"/>
      <c r="BM146" s="21"/>
      <c r="BN146" s="21"/>
      <c r="BO146" s="21"/>
      <c r="BP146" s="21"/>
      <c r="BQ146" s="21"/>
      <c r="BR146" s="21"/>
      <c r="BS146" s="21"/>
      <c r="BT146" s="19">
        <f t="shared" si="38"/>
        <v>24918</v>
      </c>
      <c r="BU146" s="20" t="s">
        <v>12</v>
      </c>
      <c r="BV146" s="19">
        <f t="shared" si="36"/>
        <v>241031</v>
      </c>
      <c r="BW146" s="20" t="s">
        <v>12</v>
      </c>
      <c r="BX146" s="19">
        <f t="shared" si="37"/>
        <v>-20290</v>
      </c>
      <c r="BY146" s="20" t="s">
        <v>12</v>
      </c>
      <c r="BZ146" s="19"/>
      <c r="CA146" s="20"/>
      <c r="CB146" s="19">
        <f t="shared" si="34"/>
        <v>267764</v>
      </c>
      <c r="CC146" s="5"/>
      <c r="CD146" s="70">
        <v>125000</v>
      </c>
      <c r="CE146" s="70">
        <v>142764</v>
      </c>
    </row>
    <row r="147" spans="1:83" x14ac:dyDescent="0.2">
      <c r="A147" s="6">
        <f t="shared" si="32"/>
        <v>1</v>
      </c>
      <c r="B147" s="30" t="s">
        <v>372</v>
      </c>
      <c r="C147" s="19">
        <v>0</v>
      </c>
      <c r="D147" s="20"/>
      <c r="E147" s="21">
        <v>3744</v>
      </c>
      <c r="F147" s="21"/>
      <c r="G147" s="21"/>
      <c r="H147" s="21">
        <v>64142</v>
      </c>
      <c r="I147" s="21"/>
      <c r="J147" s="21"/>
      <c r="K147" s="21"/>
      <c r="L147" s="21"/>
      <c r="M147" s="21"/>
      <c r="N147" s="19">
        <f t="shared" si="33"/>
        <v>67886</v>
      </c>
      <c r="O147" s="20"/>
      <c r="P147" s="21">
        <v>40301</v>
      </c>
      <c r="Q147" s="21"/>
      <c r="R147" s="21">
        <v>38977</v>
      </c>
      <c r="S147" s="21"/>
      <c r="T147" s="21"/>
      <c r="U147" s="60">
        <f t="shared" si="39"/>
        <v>79278</v>
      </c>
      <c r="V147" s="20"/>
      <c r="W147" s="21"/>
      <c r="X147" s="21"/>
      <c r="Y147" s="21"/>
      <c r="Z147" s="21"/>
      <c r="AA147" s="21"/>
      <c r="AB147" s="19">
        <f t="shared" si="40"/>
        <v>0</v>
      </c>
      <c r="AC147" s="20"/>
      <c r="AD147" s="19">
        <f t="shared" si="35"/>
        <v>147164</v>
      </c>
      <c r="AE147" s="20"/>
      <c r="AF147" s="21"/>
      <c r="AG147" s="21"/>
      <c r="AH147" s="21"/>
      <c r="AI147" s="21"/>
      <c r="AJ147" s="19">
        <f t="shared" si="41"/>
        <v>0</v>
      </c>
      <c r="AK147" s="20"/>
      <c r="AL147" s="21"/>
      <c r="AM147" s="21"/>
      <c r="AN147" s="21"/>
      <c r="AO147" s="21"/>
      <c r="AP147" s="19">
        <f t="shared" si="42"/>
        <v>0</v>
      </c>
      <c r="AQ147" s="20"/>
      <c r="AR147" s="21">
        <v>57546</v>
      </c>
      <c r="AS147" s="21">
        <v>9520</v>
      </c>
      <c r="AT147" s="21">
        <v>6200</v>
      </c>
      <c r="AU147" s="21">
        <v>4500</v>
      </c>
      <c r="AV147" s="21"/>
      <c r="AW147" s="21">
        <v>23885</v>
      </c>
      <c r="AX147" s="19">
        <f t="shared" si="43"/>
        <v>101651</v>
      </c>
      <c r="AY147" s="20"/>
      <c r="AZ147" s="21">
        <v>6895</v>
      </c>
      <c r="BA147" s="21"/>
      <c r="BB147" s="21">
        <v>22366</v>
      </c>
      <c r="BC147" s="21"/>
      <c r="BD147" s="19">
        <f t="shared" si="44"/>
        <v>29261</v>
      </c>
      <c r="BE147" s="20"/>
      <c r="BF147" s="22"/>
      <c r="BG147" s="20"/>
      <c r="BH147" s="21"/>
      <c r="BI147" s="21"/>
      <c r="BJ147" s="21">
        <v>12291</v>
      </c>
      <c r="BK147" s="21"/>
      <c r="BL147" s="21">
        <v>3961</v>
      </c>
      <c r="BM147" s="21"/>
      <c r="BN147" s="21"/>
      <c r="BO147" s="21"/>
      <c r="BP147" s="21"/>
      <c r="BQ147" s="21"/>
      <c r="BR147" s="21"/>
      <c r="BS147" s="21"/>
      <c r="BT147" s="19">
        <f t="shared" si="38"/>
        <v>16252</v>
      </c>
      <c r="BU147" s="20" t="s">
        <v>12</v>
      </c>
      <c r="BV147" s="19">
        <f t="shared" si="36"/>
        <v>147164</v>
      </c>
      <c r="BW147" s="20" t="s">
        <v>12</v>
      </c>
      <c r="BX147" s="19">
        <f t="shared" si="37"/>
        <v>0</v>
      </c>
      <c r="BY147" s="20" t="s">
        <v>12</v>
      </c>
      <c r="BZ147" s="19"/>
      <c r="CA147" s="20"/>
      <c r="CB147" s="19">
        <f t="shared" si="34"/>
        <v>0</v>
      </c>
      <c r="CC147" s="5"/>
      <c r="CD147" s="70"/>
      <c r="CE147" s="70"/>
    </row>
    <row r="148" spans="1:83" x14ac:dyDescent="0.2">
      <c r="A148" s="6">
        <f t="shared" si="32"/>
        <v>1</v>
      </c>
      <c r="B148" s="30" t="s">
        <v>373</v>
      </c>
      <c r="C148" s="19">
        <v>0</v>
      </c>
      <c r="D148" s="20"/>
      <c r="E148" s="21">
        <v>430268</v>
      </c>
      <c r="F148" s="21">
        <v>35000</v>
      </c>
      <c r="G148" s="21">
        <v>747.04</v>
      </c>
      <c r="H148" s="21">
        <v>1077.45</v>
      </c>
      <c r="I148" s="21"/>
      <c r="J148" s="21"/>
      <c r="K148" s="21"/>
      <c r="L148" s="21"/>
      <c r="M148" s="21">
        <v>152421.6</v>
      </c>
      <c r="N148" s="19">
        <f t="shared" si="33"/>
        <v>619514.09</v>
      </c>
      <c r="O148" s="20"/>
      <c r="P148" s="21">
        <v>259688</v>
      </c>
      <c r="Q148" s="21"/>
      <c r="R148" s="21">
        <v>10275.780000000001</v>
      </c>
      <c r="S148" s="21"/>
      <c r="T148" s="21"/>
      <c r="U148" s="60">
        <f t="shared" si="39"/>
        <v>269963.78000000003</v>
      </c>
      <c r="V148" s="20"/>
      <c r="W148" s="21"/>
      <c r="X148" s="21"/>
      <c r="Y148" s="21"/>
      <c r="Z148" s="21"/>
      <c r="AA148" s="21"/>
      <c r="AB148" s="19">
        <f t="shared" si="40"/>
        <v>0</v>
      </c>
      <c r="AC148" s="20"/>
      <c r="AD148" s="19">
        <f t="shared" si="35"/>
        <v>889477.87</v>
      </c>
      <c r="AE148" s="20"/>
      <c r="AF148" s="21"/>
      <c r="AG148" s="21">
        <v>79625.88</v>
      </c>
      <c r="AH148" s="21"/>
      <c r="AI148" s="21">
        <v>16993.330000000002</v>
      </c>
      <c r="AJ148" s="19">
        <f t="shared" si="41"/>
        <v>96619.21</v>
      </c>
      <c r="AK148" s="20"/>
      <c r="AL148" s="21">
        <v>313356.78999999998</v>
      </c>
      <c r="AM148" s="21">
        <v>1495.39</v>
      </c>
      <c r="AN148" s="21"/>
      <c r="AO148" s="21"/>
      <c r="AP148" s="19">
        <f t="shared" si="42"/>
        <v>314852.18</v>
      </c>
      <c r="AQ148" s="20"/>
      <c r="AR148" s="21"/>
      <c r="AS148" s="21">
        <v>7457.79</v>
      </c>
      <c r="AT148" s="21">
        <v>80260.429999999993</v>
      </c>
      <c r="AU148" s="21"/>
      <c r="AV148" s="21"/>
      <c r="AW148" s="21">
        <v>2163.4</v>
      </c>
      <c r="AX148" s="19">
        <f t="shared" si="43"/>
        <v>89881.619999999981</v>
      </c>
      <c r="AY148" s="20"/>
      <c r="AZ148" s="21">
        <v>47566.53</v>
      </c>
      <c r="BA148" s="21"/>
      <c r="BB148" s="21">
        <v>51965.58</v>
      </c>
      <c r="BC148" s="21">
        <v>6730.15</v>
      </c>
      <c r="BD148" s="19">
        <f t="shared" si="44"/>
        <v>106262.26</v>
      </c>
      <c r="BE148" s="20"/>
      <c r="BF148" s="22">
        <v>67416.36</v>
      </c>
      <c r="BG148" s="20"/>
      <c r="BH148" s="21"/>
      <c r="BI148" s="21"/>
      <c r="BJ148" s="21">
        <v>70816.14</v>
      </c>
      <c r="BK148" s="21"/>
      <c r="BL148" s="21">
        <v>18211.91</v>
      </c>
      <c r="BM148" s="21"/>
      <c r="BN148" s="21"/>
      <c r="BO148" s="21"/>
      <c r="BP148" s="21"/>
      <c r="BQ148" s="21"/>
      <c r="BR148" s="21"/>
      <c r="BS148" s="21">
        <v>31009.14</v>
      </c>
      <c r="BT148" s="19">
        <f t="shared" si="38"/>
        <v>120037.19</v>
      </c>
      <c r="BU148" s="20" t="s">
        <v>12</v>
      </c>
      <c r="BV148" s="19">
        <f t="shared" si="36"/>
        <v>795068.82</v>
      </c>
      <c r="BW148" s="20" t="s">
        <v>12</v>
      </c>
      <c r="BX148" s="19">
        <f t="shared" si="37"/>
        <v>94409.050000000047</v>
      </c>
      <c r="BY148" s="20" t="s">
        <v>12</v>
      </c>
      <c r="BZ148" s="19"/>
      <c r="CA148" s="20"/>
      <c r="CB148" s="19">
        <f t="shared" si="34"/>
        <v>94409.050000000047</v>
      </c>
      <c r="CC148" s="5"/>
      <c r="CD148" s="70"/>
      <c r="CE148" s="70">
        <v>94409</v>
      </c>
    </row>
    <row r="149" spans="1:83" x14ac:dyDescent="0.2">
      <c r="A149" s="6">
        <f t="shared" si="32"/>
        <v>1</v>
      </c>
      <c r="B149" s="30" t="s">
        <v>374</v>
      </c>
      <c r="C149" s="19">
        <v>0</v>
      </c>
      <c r="D149" s="20"/>
      <c r="E149" s="21">
        <v>8975</v>
      </c>
      <c r="F149" s="21"/>
      <c r="G149" s="21"/>
      <c r="H149" s="21">
        <v>5226</v>
      </c>
      <c r="I149" s="21"/>
      <c r="J149" s="21"/>
      <c r="K149" s="21"/>
      <c r="L149" s="21"/>
      <c r="M149" s="21">
        <v>83</v>
      </c>
      <c r="N149" s="19">
        <f t="shared" si="33"/>
        <v>14284</v>
      </c>
      <c r="O149" s="20"/>
      <c r="P149" s="21">
        <v>6598</v>
      </c>
      <c r="Q149" s="21"/>
      <c r="R149" s="21"/>
      <c r="S149" s="21"/>
      <c r="T149" s="21"/>
      <c r="U149" s="60">
        <f t="shared" si="39"/>
        <v>6598</v>
      </c>
      <c r="V149" s="20"/>
      <c r="W149" s="21"/>
      <c r="X149" s="21"/>
      <c r="Y149" s="21"/>
      <c r="Z149" s="21"/>
      <c r="AA149" s="21"/>
      <c r="AB149" s="19">
        <f t="shared" si="40"/>
        <v>0</v>
      </c>
      <c r="AC149" s="20"/>
      <c r="AD149" s="19">
        <f t="shared" si="35"/>
        <v>20882</v>
      </c>
      <c r="AE149" s="20"/>
      <c r="AF149" s="21"/>
      <c r="AG149" s="21"/>
      <c r="AH149" s="21"/>
      <c r="AI149" s="21"/>
      <c r="AJ149" s="19">
        <f t="shared" si="41"/>
        <v>0</v>
      </c>
      <c r="AK149" s="20"/>
      <c r="AL149" s="21"/>
      <c r="AM149" s="21"/>
      <c r="AN149" s="21"/>
      <c r="AO149" s="21"/>
      <c r="AP149" s="19">
        <f t="shared" si="42"/>
        <v>0</v>
      </c>
      <c r="AQ149" s="20"/>
      <c r="AR149" s="21"/>
      <c r="AS149" s="21">
        <v>1918</v>
      </c>
      <c r="AT149" s="21">
        <v>2732</v>
      </c>
      <c r="AU149" s="21">
        <v>1918</v>
      </c>
      <c r="AV149" s="21"/>
      <c r="AW149" s="21"/>
      <c r="AX149" s="19">
        <f t="shared" si="43"/>
        <v>6568</v>
      </c>
      <c r="AY149" s="20"/>
      <c r="AZ149" s="21">
        <v>9217</v>
      </c>
      <c r="BA149" s="21"/>
      <c r="BB149" s="21">
        <v>537</v>
      </c>
      <c r="BC149" s="21"/>
      <c r="BD149" s="19">
        <f t="shared" si="44"/>
        <v>9754</v>
      </c>
      <c r="BE149" s="20"/>
      <c r="BF149" s="22">
        <v>1260</v>
      </c>
      <c r="BG149" s="20"/>
      <c r="BH149" s="21"/>
      <c r="BI149" s="21"/>
      <c r="BJ149" s="21">
        <v>2100</v>
      </c>
      <c r="BK149" s="21">
        <v>840</v>
      </c>
      <c r="BL149" s="21">
        <v>360</v>
      </c>
      <c r="BM149" s="21"/>
      <c r="BN149" s="21"/>
      <c r="BO149" s="21"/>
      <c r="BP149" s="21"/>
      <c r="BQ149" s="21"/>
      <c r="BR149" s="21"/>
      <c r="BS149" s="21"/>
      <c r="BT149" s="19">
        <f t="shared" si="38"/>
        <v>3300</v>
      </c>
      <c r="BU149" s="20" t="s">
        <v>12</v>
      </c>
      <c r="BV149" s="19">
        <f t="shared" si="36"/>
        <v>20882</v>
      </c>
      <c r="BW149" s="20" t="s">
        <v>12</v>
      </c>
      <c r="BX149" s="19">
        <f t="shared" si="37"/>
        <v>0</v>
      </c>
      <c r="BY149" s="20" t="s">
        <v>12</v>
      </c>
      <c r="BZ149" s="19"/>
      <c r="CA149" s="20"/>
      <c r="CB149" s="19">
        <f t="shared" si="34"/>
        <v>0</v>
      </c>
      <c r="CC149" s="5"/>
      <c r="CD149" s="70"/>
      <c r="CE149" s="70"/>
    </row>
    <row r="150" spans="1:83" x14ac:dyDescent="0.2">
      <c r="A150" s="6">
        <f t="shared" si="32"/>
        <v>1</v>
      </c>
      <c r="B150" s="30" t="s">
        <v>375</v>
      </c>
      <c r="C150" s="19">
        <v>0</v>
      </c>
      <c r="D150" s="20"/>
      <c r="E150" s="21">
        <v>50872</v>
      </c>
      <c r="F150" s="21"/>
      <c r="G150" s="21"/>
      <c r="H150" s="21"/>
      <c r="I150" s="21"/>
      <c r="J150" s="21"/>
      <c r="K150" s="21"/>
      <c r="L150" s="21"/>
      <c r="M150" s="21"/>
      <c r="N150" s="19">
        <f t="shared" si="33"/>
        <v>50872</v>
      </c>
      <c r="O150" s="20"/>
      <c r="P150" s="21">
        <v>16175</v>
      </c>
      <c r="Q150" s="21"/>
      <c r="R150" s="21">
        <v>11426</v>
      </c>
      <c r="S150" s="21"/>
      <c r="T150" s="21">
        <v>8303</v>
      </c>
      <c r="U150" s="60">
        <f t="shared" si="39"/>
        <v>35904</v>
      </c>
      <c r="V150" s="20"/>
      <c r="W150" s="21"/>
      <c r="X150" s="21"/>
      <c r="Y150" s="21"/>
      <c r="Z150" s="21"/>
      <c r="AA150" s="21"/>
      <c r="AB150" s="19">
        <f t="shared" si="40"/>
        <v>0</v>
      </c>
      <c r="AC150" s="20"/>
      <c r="AD150" s="19">
        <f t="shared" si="35"/>
        <v>86776</v>
      </c>
      <c r="AE150" s="20"/>
      <c r="AF150" s="21"/>
      <c r="AG150" s="21"/>
      <c r="AH150" s="21"/>
      <c r="AI150" s="21"/>
      <c r="AJ150" s="19">
        <f t="shared" si="41"/>
        <v>0</v>
      </c>
      <c r="AK150" s="20"/>
      <c r="AL150" s="21"/>
      <c r="AM150" s="21"/>
      <c r="AN150" s="21"/>
      <c r="AO150" s="21"/>
      <c r="AP150" s="19">
        <f t="shared" si="42"/>
        <v>0</v>
      </c>
      <c r="AQ150" s="20"/>
      <c r="AR150" s="21"/>
      <c r="AS150" s="21">
        <v>4385</v>
      </c>
      <c r="AT150" s="21">
        <v>3985</v>
      </c>
      <c r="AU150" s="21">
        <v>700</v>
      </c>
      <c r="AV150" s="21"/>
      <c r="AW150" s="21">
        <v>15430</v>
      </c>
      <c r="AX150" s="19">
        <f t="shared" si="43"/>
        <v>24500</v>
      </c>
      <c r="AY150" s="20"/>
      <c r="AZ150" s="21"/>
      <c r="BA150" s="21"/>
      <c r="BB150" s="21">
        <v>13192</v>
      </c>
      <c r="BC150" s="21">
        <v>4959</v>
      </c>
      <c r="BD150" s="19">
        <f t="shared" si="44"/>
        <v>18151</v>
      </c>
      <c r="BE150" s="20"/>
      <c r="BF150" s="22">
        <v>6613</v>
      </c>
      <c r="BG150" s="20"/>
      <c r="BH150" s="21"/>
      <c r="BI150" s="21"/>
      <c r="BJ150" s="21">
        <v>19345</v>
      </c>
      <c r="BK150" s="21">
        <v>1800</v>
      </c>
      <c r="BL150" s="21"/>
      <c r="BM150" s="21"/>
      <c r="BN150" s="21"/>
      <c r="BO150" s="21"/>
      <c r="BP150" s="21"/>
      <c r="BQ150" s="21"/>
      <c r="BR150" s="21"/>
      <c r="BS150" s="21">
        <v>12000</v>
      </c>
      <c r="BT150" s="19">
        <f t="shared" si="38"/>
        <v>33145</v>
      </c>
      <c r="BU150" s="20" t="s">
        <v>12</v>
      </c>
      <c r="BV150" s="19">
        <f t="shared" si="36"/>
        <v>82409</v>
      </c>
      <c r="BW150" s="20" t="s">
        <v>12</v>
      </c>
      <c r="BX150" s="19">
        <f t="shared" si="37"/>
        <v>4367</v>
      </c>
      <c r="BY150" s="20" t="s">
        <v>12</v>
      </c>
      <c r="BZ150" s="19"/>
      <c r="CA150" s="20"/>
      <c r="CB150" s="19">
        <f t="shared" si="34"/>
        <v>4367</v>
      </c>
      <c r="CC150" s="5"/>
      <c r="CD150" s="70"/>
      <c r="CE150" s="70"/>
    </row>
    <row r="151" spans="1:83" x14ac:dyDescent="0.2">
      <c r="A151" s="6">
        <f t="shared" si="32"/>
        <v>1</v>
      </c>
      <c r="B151" s="30" t="s">
        <v>376</v>
      </c>
      <c r="C151" s="19">
        <v>32905</v>
      </c>
      <c r="D151" s="20"/>
      <c r="E151" s="21"/>
      <c r="F151" s="21"/>
      <c r="G151" s="21"/>
      <c r="H151" s="21">
        <v>63525</v>
      </c>
      <c r="I151" s="21"/>
      <c r="J151" s="21"/>
      <c r="K151" s="21"/>
      <c r="L151" s="21"/>
      <c r="M151" s="21">
        <v>1233</v>
      </c>
      <c r="N151" s="19">
        <f t="shared" si="33"/>
        <v>64758</v>
      </c>
      <c r="O151" s="20"/>
      <c r="P151" s="21">
        <v>54783</v>
      </c>
      <c r="Q151" s="21"/>
      <c r="R151" s="21"/>
      <c r="S151" s="21"/>
      <c r="T151" s="21"/>
      <c r="U151" s="60">
        <f t="shared" si="39"/>
        <v>54783</v>
      </c>
      <c r="V151" s="20"/>
      <c r="W151" s="21"/>
      <c r="X151" s="21"/>
      <c r="Y151" s="21"/>
      <c r="Z151" s="21"/>
      <c r="AA151" s="21">
        <v>464498</v>
      </c>
      <c r="AB151" s="19">
        <f t="shared" si="40"/>
        <v>464498</v>
      </c>
      <c r="AC151" s="20"/>
      <c r="AD151" s="19">
        <f t="shared" si="35"/>
        <v>584039</v>
      </c>
      <c r="AE151" s="20"/>
      <c r="AF151" s="21"/>
      <c r="AG151" s="21"/>
      <c r="AH151" s="21"/>
      <c r="AI151" s="21"/>
      <c r="AJ151" s="19">
        <f t="shared" si="41"/>
        <v>0</v>
      </c>
      <c r="AK151" s="20"/>
      <c r="AL151" s="21">
        <v>464498</v>
      </c>
      <c r="AM151" s="21"/>
      <c r="AN151" s="21"/>
      <c r="AO151" s="21"/>
      <c r="AP151" s="19">
        <f t="shared" si="42"/>
        <v>464498</v>
      </c>
      <c r="AQ151" s="20"/>
      <c r="AR151" s="21"/>
      <c r="AS151" s="21">
        <v>316</v>
      </c>
      <c r="AT151" s="21">
        <v>9875</v>
      </c>
      <c r="AU151" s="21"/>
      <c r="AV151" s="21"/>
      <c r="AW151" s="21">
        <v>4322</v>
      </c>
      <c r="AX151" s="19">
        <f t="shared" si="43"/>
        <v>14513</v>
      </c>
      <c r="AY151" s="20"/>
      <c r="AZ151" s="21">
        <v>8000</v>
      </c>
      <c r="BA151" s="21"/>
      <c r="BB151" s="21">
        <v>6102</v>
      </c>
      <c r="BC151" s="21"/>
      <c r="BD151" s="19">
        <f t="shared" si="44"/>
        <v>14102</v>
      </c>
      <c r="BE151" s="20"/>
      <c r="BF151" s="22">
        <v>50472</v>
      </c>
      <c r="BG151" s="20"/>
      <c r="BH151" s="21"/>
      <c r="BI151" s="21"/>
      <c r="BJ151" s="21">
        <v>22340</v>
      </c>
      <c r="BK151" s="21"/>
      <c r="BL151" s="21"/>
      <c r="BM151" s="21"/>
      <c r="BN151" s="21"/>
      <c r="BO151" s="21"/>
      <c r="BP151" s="21"/>
      <c r="BQ151" s="21"/>
      <c r="BR151" s="21"/>
      <c r="BS151" s="21"/>
      <c r="BT151" s="19">
        <f t="shared" si="38"/>
        <v>22340</v>
      </c>
      <c r="BU151" s="20" t="s">
        <v>12</v>
      </c>
      <c r="BV151" s="19">
        <f t="shared" si="36"/>
        <v>565925</v>
      </c>
      <c r="BW151" s="20" t="s">
        <v>12</v>
      </c>
      <c r="BX151" s="19">
        <f t="shared" si="37"/>
        <v>18114</v>
      </c>
      <c r="BY151" s="20" t="s">
        <v>12</v>
      </c>
      <c r="BZ151" s="19"/>
      <c r="CA151" s="20"/>
      <c r="CB151" s="19">
        <f t="shared" si="34"/>
        <v>51019</v>
      </c>
      <c r="CC151" s="5"/>
      <c r="CD151" s="70">
        <v>10000</v>
      </c>
      <c r="CE151" s="70"/>
    </row>
    <row r="152" spans="1:83" x14ac:dyDescent="0.2">
      <c r="A152" s="6">
        <f t="shared" si="32"/>
        <v>1</v>
      </c>
      <c r="B152" s="30" t="s">
        <v>377</v>
      </c>
      <c r="C152" s="19"/>
      <c r="D152" s="20"/>
      <c r="E152" s="21"/>
      <c r="F152" s="21"/>
      <c r="G152" s="21"/>
      <c r="H152" s="21"/>
      <c r="I152" s="21"/>
      <c r="J152" s="21"/>
      <c r="K152" s="21"/>
      <c r="L152" s="21"/>
      <c r="M152" s="21">
        <v>10510</v>
      </c>
      <c r="N152" s="19">
        <f>+(SUM(E152:M152))</f>
        <v>10510</v>
      </c>
      <c r="O152" s="20"/>
      <c r="P152" s="21">
        <v>2146</v>
      </c>
      <c r="Q152" s="21"/>
      <c r="R152" s="21">
        <v>1747</v>
      </c>
      <c r="S152" s="21">
        <v>2014</v>
      </c>
      <c r="T152" s="21"/>
      <c r="U152" s="60">
        <f t="shared" si="39"/>
        <v>5907</v>
      </c>
      <c r="V152" s="20"/>
      <c r="W152" s="21"/>
      <c r="X152" s="21"/>
      <c r="Y152" s="21"/>
      <c r="Z152" s="21"/>
      <c r="AA152" s="21"/>
      <c r="AB152" s="19">
        <f t="shared" si="40"/>
        <v>0</v>
      </c>
      <c r="AC152" s="20"/>
      <c r="AD152" s="19">
        <f t="shared" si="35"/>
        <v>16417</v>
      </c>
      <c r="AE152" s="20"/>
      <c r="AF152" s="21"/>
      <c r="AG152" s="21"/>
      <c r="AH152" s="21"/>
      <c r="AI152" s="21"/>
      <c r="AJ152" s="19">
        <f t="shared" si="41"/>
        <v>0</v>
      </c>
      <c r="AK152" s="20"/>
      <c r="AL152" s="21"/>
      <c r="AM152" s="21"/>
      <c r="AN152" s="21"/>
      <c r="AO152" s="21"/>
      <c r="AP152" s="19">
        <f t="shared" si="42"/>
        <v>0</v>
      </c>
      <c r="AQ152" s="20"/>
      <c r="AR152" s="21"/>
      <c r="AS152" s="21"/>
      <c r="AT152" s="21">
        <v>1250</v>
      </c>
      <c r="AU152" s="21">
        <v>1250</v>
      </c>
      <c r="AV152" s="21"/>
      <c r="AW152" s="21">
        <v>60</v>
      </c>
      <c r="AX152" s="19">
        <f t="shared" si="43"/>
        <v>2560</v>
      </c>
      <c r="AY152" s="20"/>
      <c r="AZ152" s="21"/>
      <c r="BA152" s="21"/>
      <c r="BB152" s="21">
        <v>6277</v>
      </c>
      <c r="BC152" s="21"/>
      <c r="BD152" s="19">
        <f t="shared" si="44"/>
        <v>6277</v>
      </c>
      <c r="BE152" s="20"/>
      <c r="BF152" s="22"/>
      <c r="BG152" s="20"/>
      <c r="BH152" s="21"/>
      <c r="BI152" s="21"/>
      <c r="BJ152" s="21">
        <v>2493</v>
      </c>
      <c r="BK152" s="21"/>
      <c r="BL152" s="21"/>
      <c r="BM152" s="21"/>
      <c r="BN152" s="21"/>
      <c r="BO152" s="21"/>
      <c r="BP152" s="21"/>
      <c r="BQ152" s="21"/>
      <c r="BR152" s="21"/>
      <c r="BS152" s="21">
        <v>5087</v>
      </c>
      <c r="BT152" s="19">
        <f t="shared" si="38"/>
        <v>7580</v>
      </c>
      <c r="BU152" s="20" t="s">
        <v>12</v>
      </c>
      <c r="BV152" s="19">
        <f t="shared" si="36"/>
        <v>16417</v>
      </c>
      <c r="BW152" s="20" t="s">
        <v>12</v>
      </c>
      <c r="BX152" s="19">
        <f>((+AB152+U152+N152)-BV152)</f>
        <v>0</v>
      </c>
      <c r="BY152" s="20" t="s">
        <v>12</v>
      </c>
      <c r="BZ152" s="19"/>
      <c r="CA152" s="20"/>
      <c r="CB152" s="19">
        <f t="shared" si="34"/>
        <v>0</v>
      </c>
      <c r="CC152" s="5"/>
      <c r="CD152" s="70"/>
      <c r="CE152" s="70"/>
    </row>
    <row r="153" spans="1:83" x14ac:dyDescent="0.2">
      <c r="A153" s="6">
        <f t="shared" si="32"/>
        <v>1</v>
      </c>
      <c r="B153" s="30" t="s">
        <v>378</v>
      </c>
      <c r="C153" s="19"/>
      <c r="D153" s="20"/>
      <c r="E153" s="21"/>
      <c r="F153" s="21"/>
      <c r="G153" s="21"/>
      <c r="H153" s="21"/>
      <c r="I153" s="21"/>
      <c r="J153" s="21"/>
      <c r="K153" s="21"/>
      <c r="L153" s="21"/>
      <c r="M153" s="21"/>
      <c r="N153" s="19">
        <f t="shared" si="33"/>
        <v>0</v>
      </c>
      <c r="O153" s="20"/>
      <c r="P153" s="21">
        <v>34413</v>
      </c>
      <c r="Q153" s="21"/>
      <c r="R153" s="21">
        <v>36248</v>
      </c>
      <c r="S153" s="21"/>
      <c r="T153" s="21">
        <v>6164</v>
      </c>
      <c r="U153" s="60">
        <f t="shared" si="39"/>
        <v>76825</v>
      </c>
      <c r="V153" s="20"/>
      <c r="W153" s="21"/>
      <c r="X153" s="21"/>
      <c r="Y153" s="21"/>
      <c r="Z153" s="21"/>
      <c r="AA153" s="21"/>
      <c r="AB153" s="19">
        <f t="shared" si="40"/>
        <v>0</v>
      </c>
      <c r="AC153" s="20"/>
      <c r="AD153" s="19">
        <f t="shared" si="35"/>
        <v>76825</v>
      </c>
      <c r="AE153" s="20"/>
      <c r="AF153" s="21"/>
      <c r="AG153" s="21"/>
      <c r="AH153" s="21"/>
      <c r="AI153" s="21"/>
      <c r="AJ153" s="19">
        <f t="shared" si="41"/>
        <v>0</v>
      </c>
      <c r="AK153" s="20"/>
      <c r="AL153" s="21"/>
      <c r="AM153" s="21">
        <v>7856</v>
      </c>
      <c r="AN153" s="21"/>
      <c r="AO153" s="21"/>
      <c r="AP153" s="19">
        <f t="shared" si="42"/>
        <v>7856</v>
      </c>
      <c r="AQ153" s="20"/>
      <c r="AR153" s="21"/>
      <c r="AS153" s="21">
        <v>7687</v>
      </c>
      <c r="AT153" s="21">
        <v>7687</v>
      </c>
      <c r="AU153" s="21">
        <v>7687</v>
      </c>
      <c r="AV153" s="21"/>
      <c r="AW153" s="21">
        <v>20767</v>
      </c>
      <c r="AX153" s="19">
        <f t="shared" si="43"/>
        <v>43828</v>
      </c>
      <c r="AY153" s="20"/>
      <c r="AZ153" s="21">
        <v>4000</v>
      </c>
      <c r="BA153" s="21"/>
      <c r="BB153" s="21">
        <v>10467</v>
      </c>
      <c r="BC153" s="21"/>
      <c r="BD153" s="19">
        <f t="shared" si="44"/>
        <v>14467</v>
      </c>
      <c r="BE153" s="20"/>
      <c r="BF153" s="22">
        <v>7674</v>
      </c>
      <c r="BG153" s="20"/>
      <c r="BH153" s="21"/>
      <c r="BI153" s="21"/>
      <c r="BJ153" s="21"/>
      <c r="BK153" s="21"/>
      <c r="BL153" s="21">
        <v>3000</v>
      </c>
      <c r="BM153" s="21"/>
      <c r="BN153" s="21"/>
      <c r="BO153" s="21"/>
      <c r="BP153" s="21"/>
      <c r="BQ153" s="21"/>
      <c r="BR153" s="21"/>
      <c r="BS153" s="21"/>
      <c r="BT153" s="19">
        <f t="shared" si="38"/>
        <v>3000</v>
      </c>
      <c r="BU153" s="20" t="s">
        <v>12</v>
      </c>
      <c r="BV153" s="19">
        <f t="shared" si="36"/>
        <v>76825</v>
      </c>
      <c r="BW153" s="20" t="s">
        <v>12</v>
      </c>
      <c r="BX153" s="19">
        <f t="shared" si="37"/>
        <v>0</v>
      </c>
      <c r="BY153" s="20" t="s">
        <v>12</v>
      </c>
      <c r="BZ153" s="19"/>
      <c r="CA153" s="20"/>
      <c r="CB153" s="19">
        <f t="shared" si="34"/>
        <v>0</v>
      </c>
      <c r="CC153" s="5"/>
      <c r="CD153" s="70"/>
      <c r="CE153" s="70"/>
    </row>
    <row r="154" spans="1:83" x14ac:dyDescent="0.2">
      <c r="A154" s="6">
        <f t="shared" si="32"/>
        <v>1</v>
      </c>
      <c r="B154" s="30" t="s">
        <v>379</v>
      </c>
      <c r="C154" s="19">
        <v>76193</v>
      </c>
      <c r="D154" s="20"/>
      <c r="E154" s="21">
        <v>1949457</v>
      </c>
      <c r="F154" s="21">
        <v>38988</v>
      </c>
      <c r="G154" s="21"/>
      <c r="H154" s="21">
        <v>205190</v>
      </c>
      <c r="I154" s="21"/>
      <c r="J154" s="21">
        <v>2067000</v>
      </c>
      <c r="K154" s="21"/>
      <c r="L154" s="21"/>
      <c r="M154" s="21">
        <v>2089485</v>
      </c>
      <c r="N154" s="19">
        <f t="shared" si="33"/>
        <v>6350120</v>
      </c>
      <c r="O154" s="20"/>
      <c r="P154" s="21">
        <v>1899603</v>
      </c>
      <c r="Q154" s="21"/>
      <c r="R154" s="21"/>
      <c r="S154" s="21"/>
      <c r="T154" s="21"/>
      <c r="U154" s="60">
        <f t="shared" si="39"/>
        <v>1899603</v>
      </c>
      <c r="V154" s="20"/>
      <c r="W154" s="21"/>
      <c r="X154" s="21"/>
      <c r="Y154" s="21"/>
      <c r="Z154" s="21">
        <v>827008</v>
      </c>
      <c r="AA154" s="21"/>
      <c r="AB154" s="19">
        <f t="shared" si="40"/>
        <v>827008</v>
      </c>
      <c r="AC154" s="20"/>
      <c r="AD154" s="19">
        <f t="shared" si="35"/>
        <v>9076731</v>
      </c>
      <c r="AE154" s="20"/>
      <c r="AF154" s="21"/>
      <c r="AG154" s="21">
        <v>2994579</v>
      </c>
      <c r="AH154" s="21"/>
      <c r="AI154" s="21"/>
      <c r="AJ154" s="19">
        <f t="shared" si="41"/>
        <v>2994579</v>
      </c>
      <c r="AK154" s="20"/>
      <c r="AL154" s="21">
        <v>669207</v>
      </c>
      <c r="AM154" s="21">
        <v>332903</v>
      </c>
      <c r="AN154" s="21"/>
      <c r="AO154" s="21"/>
      <c r="AP154" s="19">
        <f t="shared" si="42"/>
        <v>1002110</v>
      </c>
      <c r="AQ154" s="20"/>
      <c r="AR154" s="21">
        <v>1428503</v>
      </c>
      <c r="AS154" s="21">
        <v>131184</v>
      </c>
      <c r="AT154" s="21">
        <v>290984</v>
      </c>
      <c r="AU154" s="21">
        <v>35716</v>
      </c>
      <c r="AV154" s="21"/>
      <c r="AW154" s="21">
        <v>161841</v>
      </c>
      <c r="AX154" s="19">
        <f t="shared" si="43"/>
        <v>2048228</v>
      </c>
      <c r="AY154" s="20"/>
      <c r="AZ154" s="21"/>
      <c r="BA154" s="21"/>
      <c r="BB154" s="21">
        <v>603057</v>
      </c>
      <c r="BC154" s="21"/>
      <c r="BD154" s="19">
        <f t="shared" si="44"/>
        <v>603057</v>
      </c>
      <c r="BE154" s="20"/>
      <c r="BF154" s="22">
        <v>32507</v>
      </c>
      <c r="BG154" s="20"/>
      <c r="BH154" s="21"/>
      <c r="BJ154" s="21">
        <v>707219</v>
      </c>
      <c r="BK154" s="21"/>
      <c r="BL154" s="21"/>
      <c r="BM154" s="21"/>
      <c r="BN154" s="21">
        <v>12916</v>
      </c>
      <c r="BO154" s="21"/>
      <c r="BP154" s="21">
        <v>142038</v>
      </c>
      <c r="BQ154" s="21"/>
      <c r="BR154" s="21"/>
      <c r="BS154" s="21">
        <v>18023</v>
      </c>
      <c r="BT154" s="19">
        <f t="shared" si="38"/>
        <v>880196</v>
      </c>
      <c r="BU154" s="20" t="s">
        <v>12</v>
      </c>
      <c r="BV154" s="19">
        <f t="shared" si="36"/>
        <v>7560677</v>
      </c>
      <c r="BW154" s="20" t="s">
        <v>12</v>
      </c>
      <c r="BX154" s="19">
        <f t="shared" si="37"/>
        <v>1516054</v>
      </c>
      <c r="BY154" s="20" t="s">
        <v>12</v>
      </c>
      <c r="BZ154" s="19">
        <v>-4200</v>
      </c>
      <c r="CA154" s="20"/>
      <c r="CB154" s="19">
        <f t="shared" si="34"/>
        <v>1588047</v>
      </c>
      <c r="CC154" s="5"/>
      <c r="CD154" s="70">
        <v>1588047</v>
      </c>
      <c r="CE154" s="70"/>
    </row>
    <row r="155" spans="1:83" x14ac:dyDescent="0.2">
      <c r="A155" s="6">
        <f t="shared" si="32"/>
        <v>1</v>
      </c>
      <c r="B155" s="30" t="s">
        <v>380</v>
      </c>
      <c r="C155" s="19"/>
      <c r="D155" s="20"/>
      <c r="E155" s="21">
        <v>95830</v>
      </c>
      <c r="F155" s="21"/>
      <c r="G155" s="21">
        <v>3043</v>
      </c>
      <c r="H155" s="21">
        <v>22890</v>
      </c>
      <c r="I155" s="21"/>
      <c r="J155" s="21"/>
      <c r="K155" s="21">
        <v>490</v>
      </c>
      <c r="L155" s="21"/>
      <c r="M155" s="21">
        <v>30007</v>
      </c>
      <c r="N155" s="19">
        <f t="shared" si="33"/>
        <v>152260</v>
      </c>
      <c r="O155" s="20"/>
      <c r="P155" s="21">
        <v>39078</v>
      </c>
      <c r="Q155" s="21"/>
      <c r="R155" s="21"/>
      <c r="S155" s="21"/>
      <c r="T155" s="21"/>
      <c r="U155" s="60">
        <f t="shared" si="39"/>
        <v>39078</v>
      </c>
      <c r="V155" s="20"/>
      <c r="W155" s="21"/>
      <c r="X155" s="21"/>
      <c r="Y155" s="21"/>
      <c r="Z155" s="21"/>
      <c r="AA155" s="21"/>
      <c r="AB155" s="19">
        <f t="shared" si="40"/>
        <v>0</v>
      </c>
      <c r="AC155" s="20"/>
      <c r="AD155" s="19">
        <f t="shared" si="35"/>
        <v>191338</v>
      </c>
      <c r="AE155" s="20"/>
      <c r="AF155" s="21">
        <v>4744</v>
      </c>
      <c r="AG155" s="21"/>
      <c r="AH155" s="21"/>
      <c r="AI155" s="21">
        <v>959</v>
      </c>
      <c r="AJ155" s="19">
        <f t="shared" si="41"/>
        <v>5703</v>
      </c>
      <c r="AK155" s="20"/>
      <c r="AL155" s="21">
        <v>60905</v>
      </c>
      <c r="AM155" s="21">
        <v>9920</v>
      </c>
      <c r="AN155" s="21">
        <v>15367</v>
      </c>
      <c r="AO155" s="21">
        <v>35205</v>
      </c>
      <c r="AP155" s="19">
        <f t="shared" si="42"/>
        <v>121397</v>
      </c>
      <c r="AQ155" s="20"/>
      <c r="AR155" s="21"/>
      <c r="AS155" s="21"/>
      <c r="AT155" s="21">
        <v>5939</v>
      </c>
      <c r="AU155" s="21"/>
      <c r="AV155" s="21"/>
      <c r="AW155" s="21"/>
      <c r="AX155" s="19">
        <f t="shared" si="43"/>
        <v>5939</v>
      </c>
      <c r="AY155" s="20"/>
      <c r="AZ155" s="21"/>
      <c r="BA155" s="21"/>
      <c r="BB155" s="21"/>
      <c r="BC155" s="21"/>
      <c r="BD155" s="19">
        <f t="shared" si="44"/>
        <v>0</v>
      </c>
      <c r="BE155" s="20"/>
      <c r="BF155" s="22">
        <v>6751</v>
      </c>
      <c r="BG155" s="20"/>
      <c r="BH155" s="21"/>
      <c r="BI155" s="21"/>
      <c r="BJ155" s="21">
        <v>10894</v>
      </c>
      <c r="BK155" s="21">
        <v>6704</v>
      </c>
      <c r="BL155" s="21">
        <v>17224</v>
      </c>
      <c r="BM155" s="21"/>
      <c r="BN155" s="21"/>
      <c r="BO155" s="21"/>
      <c r="BP155" s="21"/>
      <c r="BQ155" s="21"/>
      <c r="BR155" s="21"/>
      <c r="BS155" s="21">
        <v>16726</v>
      </c>
      <c r="BT155" s="19">
        <f t="shared" si="38"/>
        <v>51548</v>
      </c>
      <c r="BU155" s="20" t="s">
        <v>12</v>
      </c>
      <c r="BV155" s="19">
        <f t="shared" si="36"/>
        <v>191338</v>
      </c>
      <c r="BW155" s="20" t="s">
        <v>12</v>
      </c>
      <c r="BX155" s="19">
        <f t="shared" si="37"/>
        <v>0</v>
      </c>
      <c r="BY155" s="20" t="s">
        <v>12</v>
      </c>
      <c r="BZ155" s="19"/>
      <c r="CA155" s="20"/>
      <c r="CB155" s="19">
        <f t="shared" si="34"/>
        <v>0</v>
      </c>
      <c r="CC155" s="5"/>
      <c r="CD155" s="70"/>
      <c r="CE155" s="70"/>
    </row>
    <row r="156" spans="1:83" x14ac:dyDescent="0.2">
      <c r="A156" s="6">
        <f t="shared" si="32"/>
        <v>1</v>
      </c>
      <c r="B156" s="30" t="s">
        <v>381</v>
      </c>
      <c r="C156" s="19">
        <v>2487497.65</v>
      </c>
      <c r="D156" s="20"/>
      <c r="E156" s="21"/>
      <c r="F156" s="21">
        <v>700</v>
      </c>
      <c r="G156" s="21">
        <v>34514.57</v>
      </c>
      <c r="H156" s="21">
        <v>812315.56</v>
      </c>
      <c r="I156" s="21"/>
      <c r="J156" s="21"/>
      <c r="K156" s="21">
        <v>437629.8</v>
      </c>
      <c r="L156" s="21"/>
      <c r="M156" s="21">
        <v>734121.25</v>
      </c>
      <c r="N156" s="19">
        <f t="shared" si="33"/>
        <v>2019281.18</v>
      </c>
      <c r="O156" s="20"/>
      <c r="P156" s="21">
        <v>1031453.79</v>
      </c>
      <c r="Q156" s="21"/>
      <c r="R156" s="21"/>
      <c r="S156" s="21"/>
      <c r="T156" s="21"/>
      <c r="U156" s="60">
        <f t="shared" si="39"/>
        <v>1031453.79</v>
      </c>
      <c r="V156" s="20"/>
      <c r="W156" s="21"/>
      <c r="X156" s="21"/>
      <c r="Y156" s="21"/>
      <c r="Z156" s="21">
        <v>164102.39000000001</v>
      </c>
      <c r="AA156" s="21"/>
      <c r="AB156" s="19">
        <f t="shared" si="40"/>
        <v>164102.39000000001</v>
      </c>
      <c r="AC156" s="20"/>
      <c r="AD156" s="19">
        <f t="shared" si="35"/>
        <v>3214837.3600000003</v>
      </c>
      <c r="AE156" s="20"/>
      <c r="AF156" s="21">
        <v>623061.36</v>
      </c>
      <c r="AG156" s="21"/>
      <c r="AH156" s="21"/>
      <c r="AI156" s="21"/>
      <c r="AJ156" s="19">
        <f t="shared" si="41"/>
        <v>623061.36</v>
      </c>
      <c r="AK156" s="20"/>
      <c r="AL156" s="21">
        <v>132635.67000000001</v>
      </c>
      <c r="AM156" s="21"/>
      <c r="AN156" s="21"/>
      <c r="AO156" s="21">
        <v>391784.35</v>
      </c>
      <c r="AP156" s="19">
        <f t="shared" si="42"/>
        <v>524420.02</v>
      </c>
      <c r="AQ156" s="20"/>
      <c r="AR156" s="21">
        <v>337851.12</v>
      </c>
      <c r="AS156" s="21">
        <v>34291.61</v>
      </c>
      <c r="AT156" s="21">
        <v>41531.35</v>
      </c>
      <c r="AU156" s="21"/>
      <c r="AV156" s="21"/>
      <c r="AW156" s="21">
        <v>391784.35</v>
      </c>
      <c r="AX156" s="19">
        <f t="shared" si="43"/>
        <v>805458.42999999993</v>
      </c>
      <c r="AY156" s="20"/>
      <c r="AZ156" s="21">
        <v>186070.77</v>
      </c>
      <c r="BA156" s="21"/>
      <c r="BB156" s="21">
        <v>109154.34</v>
      </c>
      <c r="BC156" s="21">
        <v>171600.17</v>
      </c>
      <c r="BD156" s="19">
        <f t="shared" si="44"/>
        <v>466825.28</v>
      </c>
      <c r="BE156" s="20"/>
      <c r="BF156" s="22">
        <v>191077.45</v>
      </c>
      <c r="BG156" s="20"/>
      <c r="BH156" s="21"/>
      <c r="BI156" s="21"/>
      <c r="BJ156" s="21">
        <v>492281.95</v>
      </c>
      <c r="BK156" s="21"/>
      <c r="BL156" s="21"/>
      <c r="BM156" s="21">
        <v>48261.08</v>
      </c>
      <c r="BN156" s="21"/>
      <c r="BO156" s="21">
        <v>189988</v>
      </c>
      <c r="BP156" s="21"/>
      <c r="BQ156" s="21"/>
      <c r="BR156" s="21"/>
      <c r="BS156" s="21"/>
      <c r="BT156" s="19">
        <f t="shared" si="38"/>
        <v>730531.03</v>
      </c>
      <c r="BU156" s="20" t="s">
        <v>12</v>
      </c>
      <c r="BV156" s="19">
        <f t="shared" si="36"/>
        <v>3341373.57</v>
      </c>
      <c r="BW156" s="20" t="s">
        <v>12</v>
      </c>
      <c r="BX156" s="19">
        <f t="shared" si="37"/>
        <v>-126536.2099999995</v>
      </c>
      <c r="BY156" s="20" t="s">
        <v>12</v>
      </c>
      <c r="BZ156" s="19"/>
      <c r="CA156" s="20"/>
      <c r="CB156" s="19">
        <f t="shared" si="34"/>
        <v>2360961.4400000004</v>
      </c>
      <c r="CC156" s="5"/>
      <c r="CD156" s="70">
        <v>2360961</v>
      </c>
      <c r="CE156" s="70"/>
    </row>
    <row r="157" spans="1:83" x14ac:dyDescent="0.2">
      <c r="A157" s="6">
        <f t="shared" si="32"/>
        <v>1</v>
      </c>
      <c r="B157" s="30" t="s">
        <v>382</v>
      </c>
      <c r="C157" s="19">
        <v>0</v>
      </c>
      <c r="D157" s="20"/>
      <c r="E157" s="21">
        <v>52197</v>
      </c>
      <c r="F157" s="21"/>
      <c r="G157" s="21"/>
      <c r="H157" s="21"/>
      <c r="I157" s="21"/>
      <c r="J157" s="21"/>
      <c r="K157" s="21"/>
      <c r="L157" s="21"/>
      <c r="M157" s="21">
        <v>14471</v>
      </c>
      <c r="N157" s="19">
        <f t="shared" si="33"/>
        <v>66668</v>
      </c>
      <c r="O157" s="20"/>
      <c r="P157" s="21">
        <v>27070</v>
      </c>
      <c r="Q157" s="21"/>
      <c r="R157" s="21"/>
      <c r="S157" s="21"/>
      <c r="T157" s="21"/>
      <c r="U157" s="60">
        <f t="shared" si="39"/>
        <v>27070</v>
      </c>
      <c r="V157" s="20"/>
      <c r="W157" s="21"/>
      <c r="X157" s="21"/>
      <c r="Y157" s="21"/>
      <c r="Z157" s="21"/>
      <c r="AA157" s="21"/>
      <c r="AB157" s="19">
        <f t="shared" si="40"/>
        <v>0</v>
      </c>
      <c r="AC157" s="20"/>
      <c r="AD157" s="19">
        <f t="shared" si="35"/>
        <v>93738</v>
      </c>
      <c r="AE157" s="20"/>
      <c r="AF157" s="21"/>
      <c r="AG157" s="21"/>
      <c r="AH157" s="21"/>
      <c r="AI157" s="21"/>
      <c r="AJ157" s="19">
        <f t="shared" si="41"/>
        <v>0</v>
      </c>
      <c r="AK157" s="20"/>
      <c r="AL157" s="21"/>
      <c r="AM157" s="21"/>
      <c r="AN157" s="21"/>
      <c r="AO157" s="21"/>
      <c r="AP157" s="19">
        <f t="shared" si="42"/>
        <v>0</v>
      </c>
      <c r="AQ157" s="20" t="s">
        <v>83</v>
      </c>
      <c r="AS157" s="21"/>
      <c r="AT157" s="21">
        <v>5000</v>
      </c>
      <c r="AU157" s="21"/>
      <c r="AV157" s="21"/>
      <c r="AW157" s="21"/>
      <c r="AX157" s="19">
        <f t="shared" si="43"/>
        <v>5000</v>
      </c>
      <c r="AY157" s="20"/>
      <c r="AZ157" s="21"/>
      <c r="BA157" s="21"/>
      <c r="BB157" s="21"/>
      <c r="BC157" s="21"/>
      <c r="BD157" s="19">
        <f t="shared" si="44"/>
        <v>0</v>
      </c>
      <c r="BE157" s="20"/>
      <c r="BF157" s="22"/>
      <c r="BG157" s="20"/>
      <c r="BH157" s="21">
        <v>15000</v>
      </c>
      <c r="BI157" s="21"/>
      <c r="BJ157" s="21">
        <v>18143</v>
      </c>
      <c r="BK157" s="21"/>
      <c r="BL157" s="21"/>
      <c r="BM157" s="21"/>
      <c r="BN157" s="21"/>
      <c r="BO157" s="21"/>
      <c r="BP157" s="21"/>
      <c r="BQ157" s="21"/>
      <c r="BR157" s="21"/>
      <c r="BS157" s="21"/>
      <c r="BT157" s="19">
        <f t="shared" si="38"/>
        <v>33143</v>
      </c>
      <c r="BU157" s="20" t="s">
        <v>12</v>
      </c>
      <c r="BV157" s="19">
        <f t="shared" si="36"/>
        <v>38143</v>
      </c>
      <c r="BW157" s="20" t="s">
        <v>12</v>
      </c>
      <c r="BX157" s="19">
        <f t="shared" si="37"/>
        <v>55595</v>
      </c>
      <c r="BY157" s="20" t="s">
        <v>12</v>
      </c>
      <c r="BZ157" s="19"/>
      <c r="CA157" s="20"/>
      <c r="CB157" s="19">
        <f t="shared" si="34"/>
        <v>55595</v>
      </c>
      <c r="CC157" s="5"/>
      <c r="CD157" s="70">
        <v>27819</v>
      </c>
      <c r="CE157" s="70">
        <v>27776</v>
      </c>
    </row>
    <row r="158" spans="1:83" x14ac:dyDescent="0.2">
      <c r="A158" s="6">
        <f t="shared" si="32"/>
        <v>1</v>
      </c>
      <c r="B158" s="30" t="s">
        <v>383</v>
      </c>
      <c r="C158" s="19">
        <v>815758</v>
      </c>
      <c r="D158" s="20"/>
      <c r="E158" s="21">
        <v>272517</v>
      </c>
      <c r="F158" s="21"/>
      <c r="G158" s="21"/>
      <c r="H158" s="21"/>
      <c r="I158" s="21"/>
      <c r="J158" s="21"/>
      <c r="K158" s="21"/>
      <c r="L158" s="21"/>
      <c r="M158" s="21">
        <v>57873</v>
      </c>
      <c r="N158" s="19">
        <f t="shared" si="33"/>
        <v>330390</v>
      </c>
      <c r="O158" s="20"/>
      <c r="P158" s="21">
        <v>174874</v>
      </c>
      <c r="Q158" s="21">
        <v>53185</v>
      </c>
      <c r="R158" s="21"/>
      <c r="S158" s="21"/>
      <c r="T158" s="21"/>
      <c r="U158" s="60">
        <f t="shared" si="39"/>
        <v>228059</v>
      </c>
      <c r="V158" s="20"/>
      <c r="W158" s="21"/>
      <c r="X158" s="21"/>
      <c r="Y158" s="21"/>
      <c r="Z158" s="21"/>
      <c r="AA158" s="21"/>
      <c r="AB158" s="19">
        <f t="shared" si="40"/>
        <v>0</v>
      </c>
      <c r="AC158" s="20"/>
      <c r="AD158" s="19">
        <f t="shared" si="35"/>
        <v>558449</v>
      </c>
      <c r="AE158" s="20"/>
      <c r="AF158" s="21"/>
      <c r="AG158" s="21"/>
      <c r="AH158" s="21"/>
      <c r="AI158" s="21"/>
      <c r="AJ158" s="19">
        <f t="shared" si="41"/>
        <v>0</v>
      </c>
      <c r="AK158" s="20"/>
      <c r="AL158" s="21">
        <v>12730</v>
      </c>
      <c r="AM158" s="21"/>
      <c r="AN158" s="21"/>
      <c r="AO158" s="21"/>
      <c r="AP158" s="19">
        <f t="shared" si="42"/>
        <v>12730</v>
      </c>
      <c r="AQ158" s="20"/>
      <c r="AR158" s="21">
        <v>64150</v>
      </c>
      <c r="AS158" s="21">
        <v>9574</v>
      </c>
      <c r="AT158" s="21">
        <v>147493</v>
      </c>
      <c r="AU158" s="21"/>
      <c r="AV158" s="21"/>
      <c r="AW158" s="21">
        <v>81019</v>
      </c>
      <c r="AX158" s="19">
        <f t="shared" si="43"/>
        <v>302236</v>
      </c>
      <c r="AY158" s="20"/>
      <c r="AZ158" s="21">
        <v>36912</v>
      </c>
      <c r="BA158" s="21"/>
      <c r="BB158" s="21">
        <v>13061</v>
      </c>
      <c r="BC158" s="21"/>
      <c r="BD158" s="19">
        <f t="shared" si="44"/>
        <v>49973</v>
      </c>
      <c r="BE158" s="20"/>
      <c r="BF158" s="22">
        <v>15918</v>
      </c>
      <c r="BG158" s="20"/>
      <c r="BH158" s="21"/>
      <c r="BI158" s="21"/>
      <c r="BJ158" s="21">
        <v>19913</v>
      </c>
      <c r="BK158" s="21">
        <v>2008</v>
      </c>
      <c r="BL158" s="21">
        <v>29202</v>
      </c>
      <c r="BM158" s="21"/>
      <c r="BN158" s="21"/>
      <c r="BO158" s="21"/>
      <c r="BP158" s="21"/>
      <c r="BQ158" s="21"/>
      <c r="BR158" s="21"/>
      <c r="BS158" s="21">
        <v>3441</v>
      </c>
      <c r="BT158" s="19">
        <f t="shared" si="38"/>
        <v>54564</v>
      </c>
      <c r="BU158" s="20" t="s">
        <v>12</v>
      </c>
      <c r="BV158" s="19">
        <f t="shared" si="36"/>
        <v>435421</v>
      </c>
      <c r="BW158" s="20" t="s">
        <v>12</v>
      </c>
      <c r="BX158" s="19">
        <f t="shared" si="37"/>
        <v>123028</v>
      </c>
      <c r="BY158" s="20" t="s">
        <v>12</v>
      </c>
      <c r="BZ158" s="19"/>
      <c r="CA158" s="20"/>
      <c r="CB158" s="19">
        <f t="shared" si="34"/>
        <v>938786</v>
      </c>
      <c r="CC158" s="5"/>
      <c r="CD158" s="70">
        <v>720000</v>
      </c>
      <c r="CE158" s="70">
        <v>218786</v>
      </c>
    </row>
    <row r="159" spans="1:83" x14ac:dyDescent="0.2">
      <c r="A159" s="6">
        <f t="shared" si="32"/>
        <v>1</v>
      </c>
      <c r="B159" s="30" t="s">
        <v>384</v>
      </c>
      <c r="C159" s="19"/>
      <c r="D159" s="20"/>
      <c r="E159" s="21">
        <v>196820</v>
      </c>
      <c r="F159" s="21"/>
      <c r="G159" s="21">
        <v>3436</v>
      </c>
      <c r="H159" s="21">
        <v>42745</v>
      </c>
      <c r="I159" s="21"/>
      <c r="J159" s="21"/>
      <c r="K159" s="21">
        <v>401</v>
      </c>
      <c r="L159" s="21"/>
      <c r="M159" s="21">
        <v>279142</v>
      </c>
      <c r="N159" s="19">
        <f t="shared" si="33"/>
        <v>522544</v>
      </c>
      <c r="O159" s="20"/>
      <c r="P159" s="21">
        <v>60426</v>
      </c>
      <c r="Q159" s="21">
        <v>9816</v>
      </c>
      <c r="R159" s="21">
        <v>36511</v>
      </c>
      <c r="S159" s="21"/>
      <c r="T159" s="21"/>
      <c r="U159" s="60">
        <f t="shared" si="39"/>
        <v>106753</v>
      </c>
      <c r="V159" s="20"/>
      <c r="W159" s="21"/>
      <c r="X159" s="21"/>
      <c r="Y159" s="21"/>
      <c r="Z159" s="21"/>
      <c r="AA159" s="21"/>
      <c r="AB159" s="19">
        <f t="shared" si="40"/>
        <v>0</v>
      </c>
      <c r="AC159" s="20"/>
      <c r="AD159" s="19">
        <f t="shared" si="35"/>
        <v>629297</v>
      </c>
      <c r="AE159" s="20"/>
      <c r="AF159" s="21"/>
      <c r="AG159" s="21"/>
      <c r="AH159" s="21"/>
      <c r="AI159" s="21">
        <v>18393</v>
      </c>
      <c r="AJ159" s="19">
        <f t="shared" si="41"/>
        <v>18393</v>
      </c>
      <c r="AK159" s="20"/>
      <c r="AL159" s="21">
        <v>184468</v>
      </c>
      <c r="AM159" s="21">
        <v>2713</v>
      </c>
      <c r="AN159" s="21"/>
      <c r="AO159" s="21"/>
      <c r="AP159" s="19">
        <f t="shared" si="42"/>
        <v>187181</v>
      </c>
      <c r="AQ159" s="20"/>
      <c r="AR159" s="21"/>
      <c r="AS159" s="21">
        <v>1491</v>
      </c>
      <c r="AT159" s="21">
        <v>10257</v>
      </c>
      <c r="AU159" s="21">
        <v>90022</v>
      </c>
      <c r="AV159" s="21"/>
      <c r="AW159" s="21">
        <v>94321</v>
      </c>
      <c r="AX159" s="19">
        <f t="shared" si="43"/>
        <v>196091</v>
      </c>
      <c r="AY159" s="20"/>
      <c r="AZ159" s="21"/>
      <c r="BA159" s="21">
        <v>6650</v>
      </c>
      <c r="BB159" s="21">
        <v>15278</v>
      </c>
      <c r="BC159" s="21"/>
      <c r="BD159" s="19">
        <f t="shared" si="44"/>
        <v>21928</v>
      </c>
      <c r="BE159" s="20"/>
      <c r="BF159" s="22">
        <v>20775</v>
      </c>
      <c r="BG159" s="20"/>
      <c r="BH159" s="21"/>
      <c r="BI159" s="21"/>
      <c r="BJ159" s="21">
        <v>30614</v>
      </c>
      <c r="BK159" s="21">
        <v>10074</v>
      </c>
      <c r="BL159" s="21">
        <v>8488</v>
      </c>
      <c r="BM159" s="21"/>
      <c r="BN159" s="21">
        <v>546</v>
      </c>
      <c r="BO159" s="21"/>
      <c r="BP159" s="21"/>
      <c r="BQ159" s="21"/>
      <c r="BR159" s="21"/>
      <c r="BS159" s="21">
        <v>12701</v>
      </c>
      <c r="BT159" s="19">
        <f t="shared" si="38"/>
        <v>62423</v>
      </c>
      <c r="BU159" s="20" t="s">
        <v>12</v>
      </c>
      <c r="BV159" s="19">
        <f t="shared" si="36"/>
        <v>506791</v>
      </c>
      <c r="BW159" s="20" t="s">
        <v>12</v>
      </c>
      <c r="BX159" s="19">
        <f t="shared" si="37"/>
        <v>122506</v>
      </c>
      <c r="BY159" s="20" t="s">
        <v>12</v>
      </c>
      <c r="BZ159" s="19"/>
      <c r="CA159" s="20"/>
      <c r="CB159" s="19">
        <f t="shared" si="34"/>
        <v>122506</v>
      </c>
      <c r="CC159" s="5"/>
      <c r="CD159" s="70">
        <v>122506</v>
      </c>
      <c r="CE159" s="70"/>
    </row>
    <row r="160" spans="1:83" x14ac:dyDescent="0.2">
      <c r="A160" s="6">
        <f t="shared" si="32"/>
        <v>1</v>
      </c>
      <c r="B160" s="30" t="s">
        <v>385</v>
      </c>
      <c r="C160" s="19">
        <v>8069</v>
      </c>
      <c r="D160" s="20"/>
      <c r="E160" s="21"/>
      <c r="F160" s="21"/>
      <c r="G160" s="21">
        <v>9580</v>
      </c>
      <c r="H160" s="21"/>
      <c r="I160" s="21"/>
      <c r="J160" s="21"/>
      <c r="K160" s="21">
        <v>150611</v>
      </c>
      <c r="L160" s="21"/>
      <c r="M160" s="21"/>
      <c r="N160" s="19">
        <f t="shared" si="33"/>
        <v>160191</v>
      </c>
      <c r="O160" s="20"/>
      <c r="P160" s="21">
        <v>239910</v>
      </c>
      <c r="Q160" s="21">
        <v>83262</v>
      </c>
      <c r="R160" s="21">
        <v>280125</v>
      </c>
      <c r="S160" s="21"/>
      <c r="T160" s="21"/>
      <c r="U160" s="60">
        <f t="shared" si="39"/>
        <v>603297</v>
      </c>
      <c r="V160" s="20"/>
      <c r="W160" s="21"/>
      <c r="X160" s="21"/>
      <c r="Y160" s="21"/>
      <c r="Z160" s="21"/>
      <c r="AA160" s="21"/>
      <c r="AB160" s="19">
        <f t="shared" si="40"/>
        <v>0</v>
      </c>
      <c r="AC160" s="20"/>
      <c r="AD160" s="19">
        <f t="shared" si="35"/>
        <v>763488</v>
      </c>
      <c r="AE160" s="20"/>
      <c r="AF160" s="21">
        <v>136014</v>
      </c>
      <c r="AG160" s="21"/>
      <c r="AH160" s="21"/>
      <c r="AI160" s="21">
        <v>1580</v>
      </c>
      <c r="AJ160" s="19">
        <f t="shared" si="41"/>
        <v>137594</v>
      </c>
      <c r="AK160" s="20"/>
      <c r="AL160" s="21">
        <v>224247</v>
      </c>
      <c r="AM160" s="21"/>
      <c r="AN160" s="21"/>
      <c r="AO160" s="21">
        <v>4683</v>
      </c>
      <c r="AP160" s="19">
        <f t="shared" si="42"/>
        <v>228930</v>
      </c>
      <c r="AQ160" s="20"/>
      <c r="AR160" s="21">
        <v>6987</v>
      </c>
      <c r="AS160" s="21">
        <v>5786</v>
      </c>
      <c r="AT160" s="21">
        <v>2202</v>
      </c>
      <c r="AU160" s="21"/>
      <c r="AV160" s="21"/>
      <c r="AW160" s="21">
        <v>6366</v>
      </c>
      <c r="AX160" s="19">
        <f t="shared" si="43"/>
        <v>21341</v>
      </c>
      <c r="AY160" s="20"/>
      <c r="AZ160" s="21">
        <v>1813</v>
      </c>
      <c r="BA160" s="21">
        <v>14322</v>
      </c>
      <c r="BB160" s="21">
        <v>17511</v>
      </c>
      <c r="BC160" s="21">
        <v>3315</v>
      </c>
      <c r="BD160" s="19">
        <f t="shared" si="44"/>
        <v>36961</v>
      </c>
      <c r="BE160" s="20"/>
      <c r="BF160" s="22">
        <v>60103</v>
      </c>
      <c r="BG160" s="20"/>
      <c r="BH160" s="21">
        <v>2500</v>
      </c>
      <c r="BI160" s="21"/>
      <c r="BJ160" s="21">
        <v>82878</v>
      </c>
      <c r="BK160" s="21">
        <v>3315</v>
      </c>
      <c r="BL160" s="21"/>
      <c r="BM160" s="21"/>
      <c r="BN160" s="21">
        <v>7441</v>
      </c>
      <c r="BO160" s="21"/>
      <c r="BP160" s="21"/>
      <c r="BQ160" s="21"/>
      <c r="BR160" s="21"/>
      <c r="BS160" s="21"/>
      <c r="BT160" s="19">
        <f t="shared" si="38"/>
        <v>96134</v>
      </c>
      <c r="BU160" s="20" t="s">
        <v>12</v>
      </c>
      <c r="BV160" s="19">
        <f t="shared" si="36"/>
        <v>581063</v>
      </c>
      <c r="BW160" s="20" t="s">
        <v>12</v>
      </c>
      <c r="BX160" s="19">
        <f t="shared" si="37"/>
        <v>182425</v>
      </c>
      <c r="BY160" s="20" t="s">
        <v>12</v>
      </c>
      <c r="BZ160" s="19"/>
      <c r="CA160" s="20"/>
      <c r="CB160" s="19">
        <f t="shared" si="34"/>
        <v>190494</v>
      </c>
      <c r="CC160" s="5"/>
      <c r="CD160" s="70">
        <v>190494</v>
      </c>
      <c r="CE160" s="70"/>
    </row>
    <row r="161" spans="1:83" x14ac:dyDescent="0.2">
      <c r="A161" s="6">
        <f t="shared" si="32"/>
        <v>1</v>
      </c>
      <c r="B161" s="30" t="s">
        <v>386</v>
      </c>
      <c r="C161" s="19"/>
      <c r="D161" s="20"/>
      <c r="E161" s="21">
        <v>1799</v>
      </c>
      <c r="F161" s="21"/>
      <c r="G161" s="21"/>
      <c r="H161" s="21"/>
      <c r="I161" s="21"/>
      <c r="J161" s="21"/>
      <c r="K161" s="21"/>
      <c r="L161" s="21"/>
      <c r="M161" s="21"/>
      <c r="N161" s="19">
        <f t="shared" si="33"/>
        <v>1799</v>
      </c>
      <c r="O161" s="20"/>
      <c r="P161" s="21">
        <v>2470</v>
      </c>
      <c r="Q161" s="21"/>
      <c r="R161" s="21"/>
      <c r="S161" s="21"/>
      <c r="T161" s="21"/>
      <c r="U161" s="60">
        <f t="shared" si="39"/>
        <v>2470</v>
      </c>
      <c r="V161" s="20"/>
      <c r="W161" s="21"/>
      <c r="X161" s="21"/>
      <c r="Y161" s="21"/>
      <c r="Z161" s="21"/>
      <c r="AA161" s="21"/>
      <c r="AB161" s="19">
        <f t="shared" si="40"/>
        <v>0</v>
      </c>
      <c r="AC161" s="20"/>
      <c r="AD161" s="19">
        <f t="shared" si="35"/>
        <v>4269</v>
      </c>
      <c r="AE161" s="20"/>
      <c r="AF161" s="21"/>
      <c r="AG161" s="21"/>
      <c r="AH161" s="21"/>
      <c r="AI161" s="21"/>
      <c r="AJ161" s="19">
        <f t="shared" si="41"/>
        <v>0</v>
      </c>
      <c r="AK161" s="20"/>
      <c r="AL161" s="21"/>
      <c r="AM161" s="21"/>
      <c r="AN161" s="21"/>
      <c r="AO161" s="21"/>
      <c r="AP161" s="19">
        <f t="shared" si="42"/>
        <v>0</v>
      </c>
      <c r="AQ161" s="20"/>
      <c r="AR161" s="21"/>
      <c r="AS161" s="21"/>
      <c r="AT161" s="21"/>
      <c r="AU161" s="21"/>
      <c r="AV161" s="21"/>
      <c r="AW161" s="21"/>
      <c r="AX161" s="19">
        <f t="shared" si="43"/>
        <v>0</v>
      </c>
      <c r="AY161" s="20"/>
      <c r="AZ161" s="21"/>
      <c r="BA161" s="21"/>
      <c r="BB161" s="21"/>
      <c r="BC161" s="21"/>
      <c r="BD161" s="19">
        <f t="shared" si="44"/>
        <v>0</v>
      </c>
      <c r="BE161" s="20"/>
      <c r="BF161" s="22"/>
      <c r="BG161" s="20"/>
      <c r="BH161" s="21"/>
      <c r="BI161" s="21"/>
      <c r="BJ161" s="21">
        <v>1574</v>
      </c>
      <c r="BK161" s="21"/>
      <c r="BL161" s="21"/>
      <c r="BM161" s="21"/>
      <c r="BN161" s="21"/>
      <c r="BO161" s="21"/>
      <c r="BP161" s="21"/>
      <c r="BQ161" s="21"/>
      <c r="BR161" s="21"/>
      <c r="BS161" s="21"/>
      <c r="BT161" s="19">
        <f t="shared" si="38"/>
        <v>1574</v>
      </c>
      <c r="BU161" s="20" t="s">
        <v>12</v>
      </c>
      <c r="BV161" s="19">
        <f t="shared" si="36"/>
        <v>1574</v>
      </c>
      <c r="BW161" s="20" t="s">
        <v>12</v>
      </c>
      <c r="BX161" s="19">
        <f t="shared" si="37"/>
        <v>2695</v>
      </c>
      <c r="BY161" s="20" t="s">
        <v>12</v>
      </c>
      <c r="BZ161" s="19"/>
      <c r="CA161" s="20"/>
      <c r="CB161" s="19">
        <f t="shared" si="34"/>
        <v>2695</v>
      </c>
      <c r="CC161" s="5"/>
      <c r="CD161" s="70"/>
      <c r="CE161" s="70">
        <v>2695</v>
      </c>
    </row>
    <row r="162" spans="1:83" x14ac:dyDescent="0.2">
      <c r="A162" s="6">
        <f t="shared" si="32"/>
        <v>1</v>
      </c>
      <c r="B162" s="30" t="s">
        <v>387</v>
      </c>
      <c r="C162" s="19">
        <v>1152314</v>
      </c>
      <c r="D162" s="20"/>
      <c r="E162" s="21"/>
      <c r="F162" s="21">
        <v>38800</v>
      </c>
      <c r="G162" s="21"/>
      <c r="H162" s="21"/>
      <c r="I162" s="21"/>
      <c r="J162" s="21"/>
      <c r="K162" s="21">
        <v>670876</v>
      </c>
      <c r="L162" s="82"/>
      <c r="M162" s="21">
        <v>2440856</v>
      </c>
      <c r="N162" s="19">
        <f t="shared" si="33"/>
        <v>3150532</v>
      </c>
      <c r="O162" s="20"/>
      <c r="P162" s="21">
        <v>932599</v>
      </c>
      <c r="Q162" s="21"/>
      <c r="R162" s="21"/>
      <c r="S162" s="21"/>
      <c r="T162" s="21">
        <v>68750</v>
      </c>
      <c r="U162" s="60">
        <f t="shared" si="39"/>
        <v>1001349</v>
      </c>
      <c r="V162" s="20"/>
      <c r="W162" s="21"/>
      <c r="X162" s="21"/>
      <c r="Y162" s="21"/>
      <c r="Z162" s="21"/>
      <c r="AA162" s="21"/>
      <c r="AB162" s="19">
        <f t="shared" si="40"/>
        <v>0</v>
      </c>
      <c r="AC162" s="20"/>
      <c r="AD162" s="19">
        <f t="shared" si="35"/>
        <v>4151881</v>
      </c>
      <c r="AE162" s="20"/>
      <c r="AF162" s="21">
        <v>175256</v>
      </c>
      <c r="AG162" s="21">
        <v>118165</v>
      </c>
      <c r="AH162" s="21"/>
      <c r="AI162" s="21"/>
      <c r="AJ162" s="19">
        <f t="shared" si="41"/>
        <v>293421</v>
      </c>
      <c r="AK162" s="20"/>
      <c r="AL162" s="21">
        <v>715219</v>
      </c>
      <c r="AM162" s="21">
        <v>7522</v>
      </c>
      <c r="AN162" s="21">
        <v>38793</v>
      </c>
      <c r="AO162" s="21"/>
      <c r="AP162" s="19">
        <f t="shared" si="42"/>
        <v>761534</v>
      </c>
      <c r="AQ162" s="20"/>
      <c r="AR162" s="21">
        <v>149272</v>
      </c>
      <c r="AS162" s="21">
        <v>102066</v>
      </c>
      <c r="AT162" s="21">
        <v>179220</v>
      </c>
      <c r="AU162" s="21">
        <v>400</v>
      </c>
      <c r="AV162" s="21"/>
      <c r="AW162" s="21">
        <v>700648</v>
      </c>
      <c r="AX162" s="19">
        <f t="shared" si="43"/>
        <v>1131606</v>
      </c>
      <c r="AY162" s="20"/>
      <c r="AZ162" s="21">
        <v>590427</v>
      </c>
      <c r="BA162" s="21"/>
      <c r="BB162" s="21">
        <v>229461</v>
      </c>
      <c r="BC162" s="21"/>
      <c r="BD162" s="19">
        <f t="shared" si="44"/>
        <v>819888</v>
      </c>
      <c r="BE162" s="20"/>
      <c r="BF162" s="22">
        <v>283379</v>
      </c>
      <c r="BG162" s="20"/>
      <c r="BH162" s="21"/>
      <c r="BI162" s="21"/>
      <c r="BJ162" s="21">
        <v>93067</v>
      </c>
      <c r="BK162" s="21">
        <v>193508</v>
      </c>
      <c r="BL162" s="21">
        <v>226122</v>
      </c>
      <c r="BM162" s="21"/>
      <c r="BN162" s="21"/>
      <c r="BO162" s="21"/>
      <c r="BP162" s="21"/>
      <c r="BQ162" s="21"/>
      <c r="BR162" s="21"/>
      <c r="BS162" s="21"/>
      <c r="BT162" s="19">
        <f t="shared" si="38"/>
        <v>512697</v>
      </c>
      <c r="BU162" s="20" t="s">
        <v>12</v>
      </c>
      <c r="BV162" s="19">
        <f t="shared" si="36"/>
        <v>3802525</v>
      </c>
      <c r="BW162" s="20" t="s">
        <v>12</v>
      </c>
      <c r="BX162" s="19">
        <f t="shared" si="37"/>
        <v>349356</v>
      </c>
      <c r="BY162" s="20" t="s">
        <v>12</v>
      </c>
      <c r="BZ162" s="19"/>
      <c r="CA162" s="20"/>
      <c r="CB162" s="19">
        <f t="shared" si="34"/>
        <v>1501670</v>
      </c>
      <c r="CC162" s="5"/>
      <c r="CD162" s="70">
        <v>1501670</v>
      </c>
      <c r="CE162" s="70"/>
    </row>
    <row r="163" spans="1:83" x14ac:dyDescent="0.2">
      <c r="A163" s="6">
        <f t="shared" si="32"/>
        <v>1</v>
      </c>
      <c r="B163" s="30" t="s">
        <v>388</v>
      </c>
      <c r="C163" s="19">
        <v>21126</v>
      </c>
      <c r="D163" s="20"/>
      <c r="E163" s="21">
        <v>15009</v>
      </c>
      <c r="F163" s="21"/>
      <c r="G163" s="21">
        <v>517</v>
      </c>
      <c r="H163" s="21"/>
      <c r="I163" s="21"/>
      <c r="J163" s="21"/>
      <c r="K163" s="21">
        <v>11660</v>
      </c>
      <c r="L163" s="21"/>
      <c r="M163" s="21">
        <v>2189</v>
      </c>
      <c r="N163" s="19">
        <f t="shared" si="33"/>
        <v>29375</v>
      </c>
      <c r="O163" s="20"/>
      <c r="P163" s="21">
        <v>16716</v>
      </c>
      <c r="Q163" s="21"/>
      <c r="R163" s="21">
        <v>2481</v>
      </c>
      <c r="S163" s="21"/>
      <c r="T163" s="21"/>
      <c r="U163" s="60">
        <f t="shared" si="39"/>
        <v>19197</v>
      </c>
      <c r="V163" s="20"/>
      <c r="W163" s="21"/>
      <c r="X163" s="21"/>
      <c r="Y163" s="21"/>
      <c r="Z163" s="21"/>
      <c r="AA163" s="21"/>
      <c r="AB163" s="19">
        <f t="shared" si="40"/>
        <v>0</v>
      </c>
      <c r="AC163" s="20"/>
      <c r="AD163" s="19">
        <f t="shared" si="35"/>
        <v>48572</v>
      </c>
      <c r="AE163" s="20"/>
      <c r="AF163" s="21"/>
      <c r="AG163" s="21"/>
      <c r="AH163" s="21"/>
      <c r="AI163" s="21"/>
      <c r="AJ163" s="19">
        <f t="shared" si="41"/>
        <v>0</v>
      </c>
      <c r="AK163" s="20"/>
      <c r="AL163" s="21">
        <v>984</v>
      </c>
      <c r="AM163" s="21"/>
      <c r="AN163" s="21"/>
      <c r="AO163" s="21"/>
      <c r="AP163" s="19">
        <f t="shared" si="42"/>
        <v>984</v>
      </c>
      <c r="AQ163" s="20"/>
      <c r="AR163" s="21">
        <v>14115</v>
      </c>
      <c r="AS163" s="21">
        <v>3640</v>
      </c>
      <c r="AT163" s="21">
        <v>865</v>
      </c>
      <c r="AU163" s="21"/>
      <c r="AV163" s="21"/>
      <c r="AW163" s="21">
        <v>98</v>
      </c>
      <c r="AX163" s="19">
        <f t="shared" si="43"/>
        <v>18718</v>
      </c>
      <c r="AY163" s="20"/>
      <c r="AZ163" s="21"/>
      <c r="BA163" s="21"/>
      <c r="BB163" s="21">
        <v>4079</v>
      </c>
      <c r="BC163" s="21">
        <v>2656</v>
      </c>
      <c r="BD163" s="19">
        <f t="shared" si="44"/>
        <v>6735</v>
      </c>
      <c r="BE163" s="20"/>
      <c r="BF163" s="22"/>
      <c r="BG163" s="20"/>
      <c r="BH163" s="21"/>
      <c r="BI163" s="21"/>
      <c r="BJ163" s="21">
        <v>9180</v>
      </c>
      <c r="BK163" s="21">
        <v>500</v>
      </c>
      <c r="BL163" s="21"/>
      <c r="BM163" s="21"/>
      <c r="BN163" s="21"/>
      <c r="BO163" s="21"/>
      <c r="BP163" s="21"/>
      <c r="BQ163" s="21"/>
      <c r="BR163" s="21"/>
      <c r="BS163" s="21">
        <v>5000</v>
      </c>
      <c r="BT163" s="19">
        <f t="shared" si="38"/>
        <v>14680</v>
      </c>
      <c r="BU163" s="20" t="s">
        <v>12</v>
      </c>
      <c r="BV163" s="19">
        <f t="shared" si="36"/>
        <v>41117</v>
      </c>
      <c r="BW163" s="20" t="s">
        <v>12</v>
      </c>
      <c r="BX163" s="19">
        <f t="shared" si="37"/>
        <v>7455</v>
      </c>
      <c r="BY163" s="20" t="s">
        <v>12</v>
      </c>
      <c r="BZ163" s="19"/>
      <c r="CA163" s="20"/>
      <c r="CB163" s="19">
        <f t="shared" si="34"/>
        <v>28581</v>
      </c>
      <c r="CC163" s="5"/>
      <c r="CD163" s="70">
        <v>20000</v>
      </c>
      <c r="CE163" s="70">
        <v>8581</v>
      </c>
    </row>
    <row r="164" spans="1:83" x14ac:dyDescent="0.2">
      <c r="A164" s="6">
        <f t="shared" si="32"/>
        <v>1</v>
      </c>
      <c r="B164" s="30" t="s">
        <v>389</v>
      </c>
      <c r="C164" s="19">
        <v>196077</v>
      </c>
      <c r="D164" s="20"/>
      <c r="E164" s="21">
        <v>155627</v>
      </c>
      <c r="F164" s="21"/>
      <c r="G164" s="21">
        <v>670</v>
      </c>
      <c r="H164" s="21"/>
      <c r="I164" s="21"/>
      <c r="J164" s="21"/>
      <c r="K164" s="21"/>
      <c r="L164" s="21"/>
      <c r="M164" s="21">
        <v>79448</v>
      </c>
      <c r="N164" s="19">
        <f t="shared" si="33"/>
        <v>235745</v>
      </c>
      <c r="O164" s="20"/>
      <c r="P164" s="21">
        <v>141292</v>
      </c>
      <c r="Q164" s="21">
        <v>17251</v>
      </c>
      <c r="R164" s="21"/>
      <c r="S164" s="21"/>
      <c r="T164" s="21"/>
      <c r="U164" s="60">
        <f t="shared" si="39"/>
        <v>158543</v>
      </c>
      <c r="V164" s="20"/>
      <c r="W164" s="21"/>
      <c r="X164" s="21"/>
      <c r="Y164" s="21"/>
      <c r="Z164" s="21"/>
      <c r="AA164" s="21"/>
      <c r="AB164" s="19">
        <f t="shared" si="40"/>
        <v>0</v>
      </c>
      <c r="AC164" s="20"/>
      <c r="AD164" s="19">
        <f t="shared" si="35"/>
        <v>394288</v>
      </c>
      <c r="AE164" s="20"/>
      <c r="AF164" s="21"/>
      <c r="AG164" s="21"/>
      <c r="AH164" s="21"/>
      <c r="AI164" s="21"/>
      <c r="AJ164" s="19">
        <f t="shared" si="41"/>
        <v>0</v>
      </c>
      <c r="AK164" s="20"/>
      <c r="AL164" s="21"/>
      <c r="AM164" s="21"/>
      <c r="AN164" s="21"/>
      <c r="AO164" s="21"/>
      <c r="AP164" s="19">
        <f t="shared" si="42"/>
        <v>0</v>
      </c>
      <c r="AQ164" s="20"/>
      <c r="AR164" s="21">
        <v>151406</v>
      </c>
      <c r="AS164" s="21">
        <v>7689</v>
      </c>
      <c r="AT164" s="21">
        <v>14067</v>
      </c>
      <c r="AU164" s="21"/>
      <c r="AV164" s="21"/>
      <c r="AW164" s="21">
        <v>70538</v>
      </c>
      <c r="AX164" s="19">
        <f t="shared" si="43"/>
        <v>243700</v>
      </c>
      <c r="AY164" s="20"/>
      <c r="AZ164" s="21"/>
      <c r="BA164" s="21"/>
      <c r="BB164" s="21">
        <v>7056</v>
      </c>
      <c r="BC164" s="21"/>
      <c r="BD164" s="19">
        <f t="shared" si="44"/>
        <v>7056</v>
      </c>
      <c r="BE164" s="20"/>
      <c r="BF164" s="22"/>
      <c r="BG164" s="20"/>
      <c r="BH164" s="21"/>
      <c r="BI164" s="21"/>
      <c r="BJ164" s="21">
        <v>42717</v>
      </c>
      <c r="BK164" s="21"/>
      <c r="BL164" s="21">
        <v>523</v>
      </c>
      <c r="BM164" s="21"/>
      <c r="BN164" s="21"/>
      <c r="BO164" s="21"/>
      <c r="BP164" s="21"/>
      <c r="BQ164" s="21"/>
      <c r="BR164" s="21"/>
      <c r="BS164" s="21"/>
      <c r="BT164" s="19">
        <f t="shared" si="38"/>
        <v>43240</v>
      </c>
      <c r="BU164" s="20" t="s">
        <v>12</v>
      </c>
      <c r="BV164" s="19">
        <f t="shared" si="36"/>
        <v>293996</v>
      </c>
      <c r="BW164" s="20" t="s">
        <v>12</v>
      </c>
      <c r="BX164" s="19">
        <f t="shared" si="37"/>
        <v>100292</v>
      </c>
      <c r="BY164" s="20" t="s">
        <v>12</v>
      </c>
      <c r="BZ164" s="19"/>
      <c r="CA164" s="20"/>
      <c r="CB164" s="19">
        <f t="shared" si="34"/>
        <v>296369</v>
      </c>
      <c r="CC164" s="5"/>
      <c r="CD164" s="70">
        <v>296369</v>
      </c>
      <c r="CE164" s="70"/>
    </row>
    <row r="165" spans="1:83" x14ac:dyDescent="0.2">
      <c r="A165" s="6">
        <f t="shared" si="32"/>
        <v>1</v>
      </c>
      <c r="B165" s="30" t="s">
        <v>390</v>
      </c>
      <c r="C165" s="19">
        <v>14938</v>
      </c>
      <c r="D165" s="20"/>
      <c r="E165" s="21">
        <v>2997</v>
      </c>
      <c r="F165" s="21"/>
      <c r="G165" s="21">
        <v>153</v>
      </c>
      <c r="H165" s="21"/>
      <c r="I165" s="21"/>
      <c r="J165" s="21"/>
      <c r="K165" s="21"/>
      <c r="L165" s="21"/>
      <c r="M165" s="21">
        <v>58</v>
      </c>
      <c r="N165" s="19">
        <f t="shared" si="33"/>
        <v>3208</v>
      </c>
      <c r="O165" s="20"/>
      <c r="P165" s="21">
        <v>13975</v>
      </c>
      <c r="Q165" s="21">
        <v>4927</v>
      </c>
      <c r="R165" s="21"/>
      <c r="S165" s="21"/>
      <c r="T165" s="21"/>
      <c r="U165" s="60">
        <f t="shared" si="39"/>
        <v>18902</v>
      </c>
      <c r="V165" s="20"/>
      <c r="W165" s="21"/>
      <c r="X165" s="21"/>
      <c r="Y165" s="21"/>
      <c r="Z165" s="21"/>
      <c r="AA165" s="21"/>
      <c r="AB165" s="19">
        <f t="shared" si="40"/>
        <v>0</v>
      </c>
      <c r="AC165" s="20"/>
      <c r="AD165" s="19">
        <f t="shared" si="35"/>
        <v>22110</v>
      </c>
      <c r="AE165" s="20"/>
      <c r="AF165" s="21"/>
      <c r="AG165" s="21"/>
      <c r="AH165" s="21"/>
      <c r="AI165" s="21"/>
      <c r="AJ165" s="19">
        <f t="shared" si="41"/>
        <v>0</v>
      </c>
      <c r="AK165" s="20"/>
      <c r="AL165" s="21"/>
      <c r="AM165" s="21"/>
      <c r="AN165" s="21"/>
      <c r="AO165" s="21"/>
      <c r="AP165" s="19">
        <f t="shared" si="42"/>
        <v>0</v>
      </c>
      <c r="AQ165" s="20"/>
      <c r="AR165" s="21"/>
      <c r="AS165" s="21"/>
      <c r="AT165" s="21">
        <v>300</v>
      </c>
      <c r="AU165" s="21"/>
      <c r="AV165" s="21"/>
      <c r="AW165" s="21">
        <v>519</v>
      </c>
      <c r="AX165" s="19">
        <f t="shared" si="43"/>
        <v>819</v>
      </c>
      <c r="AY165" s="20"/>
      <c r="AZ165" s="21"/>
      <c r="BA165" s="21"/>
      <c r="BB165" s="21"/>
      <c r="BC165" s="21"/>
      <c r="BD165" s="19">
        <f t="shared" si="44"/>
        <v>0</v>
      </c>
      <c r="BE165" s="20"/>
      <c r="BF165" s="22">
        <v>1095</v>
      </c>
      <c r="BG165" s="20"/>
      <c r="BH165" s="21"/>
      <c r="BI165" s="21"/>
      <c r="BJ165" s="21">
        <v>10516</v>
      </c>
      <c r="BK165" s="21"/>
      <c r="BL165" s="21"/>
      <c r="BM165" s="21"/>
      <c r="BN165" s="21"/>
      <c r="BO165" s="21"/>
      <c r="BP165" s="21"/>
      <c r="BQ165" s="21"/>
      <c r="BR165" s="21"/>
      <c r="BS165" s="21">
        <v>865</v>
      </c>
      <c r="BT165" s="19">
        <f t="shared" si="38"/>
        <v>11381</v>
      </c>
      <c r="BU165" s="20" t="s">
        <v>12</v>
      </c>
      <c r="BV165" s="19">
        <f t="shared" si="36"/>
        <v>13295</v>
      </c>
      <c r="BW165" s="20" t="s">
        <v>12</v>
      </c>
      <c r="BX165" s="19">
        <f t="shared" si="37"/>
        <v>8815</v>
      </c>
      <c r="BY165" s="20" t="s">
        <v>12</v>
      </c>
      <c r="BZ165" s="19"/>
      <c r="CA165" s="20"/>
      <c r="CB165" s="19">
        <f t="shared" si="34"/>
        <v>23753</v>
      </c>
      <c r="CC165" s="5"/>
      <c r="CD165" s="70">
        <v>19850</v>
      </c>
      <c r="CE165" s="70">
        <v>3903</v>
      </c>
    </row>
    <row r="166" spans="1:83" x14ac:dyDescent="0.2">
      <c r="A166" s="6">
        <f t="shared" si="32"/>
        <v>1</v>
      </c>
      <c r="B166" s="30" t="s">
        <v>391</v>
      </c>
      <c r="C166" s="19">
        <v>164920</v>
      </c>
      <c r="D166" s="20"/>
      <c r="E166" s="21">
        <v>18083</v>
      </c>
      <c r="F166" s="21"/>
      <c r="G166" s="21">
        <v>305</v>
      </c>
      <c r="H166" s="21"/>
      <c r="I166" s="21"/>
      <c r="J166" s="21"/>
      <c r="K166" s="21"/>
      <c r="L166" s="21"/>
      <c r="M166" s="21">
        <v>13165</v>
      </c>
      <c r="N166" s="19">
        <f t="shared" si="33"/>
        <v>31553</v>
      </c>
      <c r="O166" s="20"/>
      <c r="P166" s="21">
        <v>21487</v>
      </c>
      <c r="Q166" s="21"/>
      <c r="R166" s="21"/>
      <c r="S166" s="21">
        <v>100000</v>
      </c>
      <c r="T166" s="21"/>
      <c r="U166" s="60">
        <f t="shared" si="39"/>
        <v>121487</v>
      </c>
      <c r="V166" s="20"/>
      <c r="W166" s="21"/>
      <c r="X166" s="21"/>
      <c r="Y166" s="21"/>
      <c r="Z166" s="21"/>
      <c r="AA166" s="21"/>
      <c r="AB166" s="19">
        <f t="shared" si="40"/>
        <v>0</v>
      </c>
      <c r="AC166" s="20"/>
      <c r="AD166" s="19">
        <f t="shared" si="35"/>
        <v>153040</v>
      </c>
      <c r="AE166" s="20"/>
      <c r="AF166" s="21"/>
      <c r="AG166" s="21"/>
      <c r="AH166" s="21"/>
      <c r="AI166" s="21"/>
      <c r="AJ166" s="19">
        <f t="shared" si="41"/>
        <v>0</v>
      </c>
      <c r="AK166" s="20"/>
      <c r="AL166" s="21">
        <v>106584</v>
      </c>
      <c r="AM166" s="21"/>
      <c r="AN166" s="21"/>
      <c r="AO166" s="21"/>
      <c r="AP166" s="19">
        <f t="shared" si="42"/>
        <v>106584</v>
      </c>
      <c r="AQ166" s="20"/>
      <c r="AR166" s="21">
        <v>7937</v>
      </c>
      <c r="AS166" s="21"/>
      <c r="AT166" s="21">
        <v>800</v>
      </c>
      <c r="AU166" s="21"/>
      <c r="AV166" s="21"/>
      <c r="AW166" s="21">
        <v>978</v>
      </c>
      <c r="AX166" s="19">
        <f t="shared" si="43"/>
        <v>9715</v>
      </c>
      <c r="AY166" s="20"/>
      <c r="AZ166" s="21"/>
      <c r="BA166" s="21"/>
      <c r="BB166" s="21">
        <v>517</v>
      </c>
      <c r="BC166" s="21"/>
      <c r="BD166" s="19">
        <f t="shared" si="44"/>
        <v>517</v>
      </c>
      <c r="BE166" s="20"/>
      <c r="BF166" s="22">
        <v>8156</v>
      </c>
      <c r="BG166" s="20"/>
      <c r="BH166" s="21"/>
      <c r="BI166" s="21"/>
      <c r="BJ166" s="21">
        <v>6560</v>
      </c>
      <c r="BK166" s="21"/>
      <c r="BL166" s="21">
        <v>13000</v>
      </c>
      <c r="BM166" s="21"/>
      <c r="BN166" s="21"/>
      <c r="BO166" s="21"/>
      <c r="BP166" s="21"/>
      <c r="BQ166" s="21"/>
      <c r="BR166" s="21"/>
      <c r="BS166" s="21"/>
      <c r="BT166" s="19">
        <f t="shared" si="38"/>
        <v>19560</v>
      </c>
      <c r="BU166" s="20" t="s">
        <v>12</v>
      </c>
      <c r="BV166" s="19">
        <f t="shared" si="36"/>
        <v>144532</v>
      </c>
      <c r="BW166" s="20" t="s">
        <v>12</v>
      </c>
      <c r="BX166" s="19">
        <f t="shared" si="37"/>
        <v>8508</v>
      </c>
      <c r="BY166" s="20" t="s">
        <v>12</v>
      </c>
      <c r="BZ166" s="19"/>
      <c r="CA166" s="20"/>
      <c r="CB166" s="19">
        <f t="shared" si="34"/>
        <v>173428</v>
      </c>
      <c r="CC166" s="5"/>
      <c r="CD166" s="70">
        <v>94000</v>
      </c>
      <c r="CE166" s="70">
        <v>2500</v>
      </c>
    </row>
    <row r="167" spans="1:83" x14ac:dyDescent="0.2">
      <c r="A167" s="6">
        <f t="shared" si="32"/>
        <v>1</v>
      </c>
      <c r="B167" s="30" t="s">
        <v>392</v>
      </c>
      <c r="C167" s="19">
        <v>0</v>
      </c>
      <c r="D167" s="20"/>
      <c r="E167" s="21"/>
      <c r="F167" s="21"/>
      <c r="G167" s="21"/>
      <c r="H167" s="21"/>
      <c r="I167" s="21"/>
      <c r="J167" s="21"/>
      <c r="K167" s="21"/>
      <c r="L167" s="21"/>
      <c r="M167" s="21">
        <v>8750</v>
      </c>
      <c r="N167" s="19">
        <f t="shared" si="33"/>
        <v>8750</v>
      </c>
      <c r="O167" s="20"/>
      <c r="P167" s="21">
        <v>20315</v>
      </c>
      <c r="Q167" s="21"/>
      <c r="R167" s="21"/>
      <c r="S167" s="21"/>
      <c r="T167" s="21"/>
      <c r="U167" s="60">
        <f t="shared" si="39"/>
        <v>20315</v>
      </c>
      <c r="V167" s="20"/>
      <c r="W167" s="21"/>
      <c r="X167" s="21"/>
      <c r="Y167" s="21"/>
      <c r="Z167" s="21"/>
      <c r="AA167" s="21"/>
      <c r="AB167" s="19">
        <f t="shared" si="40"/>
        <v>0</v>
      </c>
      <c r="AC167" s="20"/>
      <c r="AD167" s="19">
        <f t="shared" si="35"/>
        <v>29065</v>
      </c>
      <c r="AE167" s="20"/>
      <c r="AF167" s="21"/>
      <c r="AG167" s="21"/>
      <c r="AH167" s="21"/>
      <c r="AI167" s="21"/>
      <c r="AJ167" s="19">
        <f t="shared" si="41"/>
        <v>0</v>
      </c>
      <c r="AK167" s="20"/>
      <c r="AL167" s="21"/>
      <c r="AM167" s="21"/>
      <c r="AN167" s="21"/>
      <c r="AO167" s="21"/>
      <c r="AP167" s="19">
        <f t="shared" si="42"/>
        <v>0</v>
      </c>
      <c r="AQ167" s="20"/>
      <c r="AR167" s="21">
        <v>2971</v>
      </c>
      <c r="AS167" s="21"/>
      <c r="AT167" s="21"/>
      <c r="AU167" s="21"/>
      <c r="AV167" s="21"/>
      <c r="AW167" s="21">
        <v>3033</v>
      </c>
      <c r="AX167" s="19">
        <f t="shared" si="43"/>
        <v>6004</v>
      </c>
      <c r="AY167" s="20"/>
      <c r="AZ167" s="21"/>
      <c r="BA167" s="21"/>
      <c r="BB167" s="21">
        <v>3534</v>
      </c>
      <c r="BC167" s="21"/>
      <c r="BD167" s="19">
        <f t="shared" si="44"/>
        <v>3534</v>
      </c>
      <c r="BE167" s="20"/>
      <c r="BF167" s="22"/>
      <c r="BG167" s="20"/>
      <c r="BH167" s="21"/>
      <c r="BI167" s="21"/>
      <c r="BJ167" s="21">
        <v>10777</v>
      </c>
      <c r="BK167" s="21"/>
      <c r="BL167" s="21"/>
      <c r="BM167" s="21"/>
      <c r="BN167" s="21"/>
      <c r="BO167" s="21"/>
      <c r="BP167" s="21"/>
      <c r="BQ167" s="21"/>
      <c r="BR167" s="21"/>
      <c r="BS167" s="21"/>
      <c r="BT167" s="19">
        <f t="shared" si="38"/>
        <v>10777</v>
      </c>
      <c r="BU167" s="20" t="s">
        <v>12</v>
      </c>
      <c r="BV167" s="19">
        <f t="shared" si="36"/>
        <v>20315</v>
      </c>
      <c r="BW167" s="20" t="s">
        <v>12</v>
      </c>
      <c r="BX167" s="19">
        <f t="shared" si="37"/>
        <v>8750</v>
      </c>
      <c r="BY167" s="20" t="s">
        <v>12</v>
      </c>
      <c r="BZ167" s="19"/>
      <c r="CA167" s="20"/>
      <c r="CB167" s="19">
        <f t="shared" si="34"/>
        <v>8750</v>
      </c>
      <c r="CC167" s="5"/>
      <c r="CD167" s="70">
        <v>8750</v>
      </c>
      <c r="CE167" s="70"/>
    </row>
    <row r="168" spans="1:83" x14ac:dyDescent="0.2">
      <c r="A168" s="6">
        <f t="shared" si="32"/>
        <v>0</v>
      </c>
      <c r="B168" s="30" t="s">
        <v>393</v>
      </c>
      <c r="C168" s="19"/>
      <c r="D168" s="20"/>
      <c r="E168" s="21"/>
      <c r="F168" s="21"/>
      <c r="G168" s="21"/>
      <c r="H168" s="21"/>
      <c r="I168" s="21"/>
      <c r="J168" s="21"/>
      <c r="K168" s="21"/>
      <c r="L168" s="21"/>
      <c r="M168" s="21"/>
      <c r="N168" s="19">
        <f t="shared" si="33"/>
        <v>0</v>
      </c>
      <c r="O168" s="20"/>
      <c r="P168" s="21"/>
      <c r="Q168" s="21"/>
      <c r="R168" s="21"/>
      <c r="S168" s="21"/>
      <c r="T168" s="21"/>
      <c r="U168" s="60">
        <f t="shared" si="39"/>
        <v>0</v>
      </c>
      <c r="V168" s="20"/>
      <c r="W168" s="21"/>
      <c r="X168" s="21"/>
      <c r="Y168" s="21"/>
      <c r="Z168" s="21"/>
      <c r="AA168" s="21"/>
      <c r="AB168" s="19">
        <f t="shared" si="40"/>
        <v>0</v>
      </c>
      <c r="AC168" s="20"/>
      <c r="AD168" s="19">
        <f t="shared" si="35"/>
        <v>0</v>
      </c>
      <c r="AE168" s="20"/>
      <c r="AF168" s="21"/>
      <c r="AG168" s="21"/>
      <c r="AH168" s="21"/>
      <c r="AI168" s="21"/>
      <c r="AJ168" s="19">
        <f t="shared" si="41"/>
        <v>0</v>
      </c>
      <c r="AK168" s="20"/>
      <c r="AL168" s="21"/>
      <c r="AM168" s="21"/>
      <c r="AN168" s="21"/>
      <c r="AO168" s="21"/>
      <c r="AP168" s="19">
        <f t="shared" si="42"/>
        <v>0</v>
      </c>
      <c r="AQ168" s="20"/>
      <c r="AR168" s="21"/>
      <c r="AS168" s="21"/>
      <c r="AT168" s="21"/>
      <c r="AU168" s="21"/>
      <c r="AV168" s="21"/>
      <c r="AW168" s="21"/>
      <c r="AX168" s="19">
        <f t="shared" si="43"/>
        <v>0</v>
      </c>
      <c r="AY168" s="20"/>
      <c r="AZ168" s="21"/>
      <c r="BA168" s="21"/>
      <c r="BB168" s="21"/>
      <c r="BC168" s="21"/>
      <c r="BD168" s="19">
        <f>(SUM(AZ168:BC168))</f>
        <v>0</v>
      </c>
      <c r="BE168" s="20"/>
      <c r="BF168" s="22"/>
      <c r="BG168" s="20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19">
        <f t="shared" si="38"/>
        <v>0</v>
      </c>
      <c r="BU168" s="20" t="s">
        <v>12</v>
      </c>
      <c r="BV168" s="19">
        <f t="shared" si="36"/>
        <v>0</v>
      </c>
      <c r="BW168" s="20" t="s">
        <v>12</v>
      </c>
      <c r="BX168" s="19">
        <f t="shared" si="37"/>
        <v>0</v>
      </c>
      <c r="BY168" s="20" t="s">
        <v>12</v>
      </c>
      <c r="BZ168" s="19"/>
      <c r="CA168" s="20"/>
      <c r="CB168" s="19">
        <f t="shared" si="34"/>
        <v>0</v>
      </c>
      <c r="CC168" s="5"/>
      <c r="CD168" s="70"/>
      <c r="CE168" s="70"/>
    </row>
    <row r="169" spans="1:83" x14ac:dyDescent="0.2">
      <c r="A169" s="6">
        <f t="shared" si="32"/>
        <v>1</v>
      </c>
      <c r="B169" s="30" t="s">
        <v>394</v>
      </c>
      <c r="C169" s="19">
        <v>0</v>
      </c>
      <c r="D169" s="20"/>
      <c r="E169" s="21">
        <v>16440</v>
      </c>
      <c r="F169" s="21"/>
      <c r="G169" s="21"/>
      <c r="H169" s="21">
        <v>36571.660000000003</v>
      </c>
      <c r="I169" s="21"/>
      <c r="J169" s="21"/>
      <c r="K169" s="21"/>
      <c r="L169" s="21"/>
      <c r="M169" s="21"/>
      <c r="N169" s="19">
        <f t="shared" si="33"/>
        <v>53011.66</v>
      </c>
      <c r="O169" s="20"/>
      <c r="P169" s="21">
        <v>190067</v>
      </c>
      <c r="Q169" s="21">
        <v>129658</v>
      </c>
      <c r="R169" s="21">
        <v>179137.4</v>
      </c>
      <c r="S169" s="21"/>
      <c r="T169" s="21"/>
      <c r="U169" s="60">
        <f t="shared" si="39"/>
        <v>498862.4</v>
      </c>
      <c r="V169" s="20"/>
      <c r="W169" s="21"/>
      <c r="X169" s="21"/>
      <c r="Y169" s="21"/>
      <c r="Z169" s="21"/>
      <c r="AA169" s="21"/>
      <c r="AB169" s="19">
        <f t="shared" si="40"/>
        <v>0</v>
      </c>
      <c r="AC169" s="20"/>
      <c r="AD169" s="19">
        <f t="shared" si="35"/>
        <v>551874.06000000006</v>
      </c>
      <c r="AE169" s="20"/>
      <c r="AF169" s="21"/>
      <c r="AG169" s="21"/>
      <c r="AH169" s="21"/>
      <c r="AI169" s="21"/>
      <c r="AJ169" s="19">
        <f t="shared" si="41"/>
        <v>0</v>
      </c>
      <c r="AK169" s="20"/>
      <c r="AL169" s="21">
        <v>233042.78</v>
      </c>
      <c r="AM169" s="21"/>
      <c r="AN169" s="21"/>
      <c r="AO169" s="21"/>
      <c r="AP169" s="19">
        <f t="shared" si="42"/>
        <v>233042.78</v>
      </c>
      <c r="AQ169" s="20"/>
      <c r="AR169" s="21">
        <v>50525.5</v>
      </c>
      <c r="AS169" s="21">
        <v>65511.91</v>
      </c>
      <c r="AT169" s="21">
        <v>4028.81</v>
      </c>
      <c r="AU169" s="21">
        <v>45762</v>
      </c>
      <c r="AV169" s="21">
        <v>2977.81</v>
      </c>
      <c r="AW169" s="21">
        <v>22596.36</v>
      </c>
      <c r="AX169" s="19">
        <f t="shared" si="43"/>
        <v>191402.39</v>
      </c>
      <c r="AY169" s="20"/>
      <c r="AZ169" s="21">
        <v>53200</v>
      </c>
      <c r="BA169" s="21">
        <v>30564.81</v>
      </c>
      <c r="BB169" s="21">
        <v>1801.35</v>
      </c>
      <c r="BC169" s="21"/>
      <c r="BD169" s="19">
        <f t="shared" si="44"/>
        <v>85566.16</v>
      </c>
      <c r="BE169" s="20"/>
      <c r="BF169" s="22">
        <v>9397.08</v>
      </c>
      <c r="BG169" s="20"/>
      <c r="BH169" s="21"/>
      <c r="BI169" s="21"/>
      <c r="BJ169" s="21"/>
      <c r="BK169" s="21"/>
      <c r="BL169" s="21">
        <v>6252.16</v>
      </c>
      <c r="BM169" s="21"/>
      <c r="BN169" s="21"/>
      <c r="BO169" s="21"/>
      <c r="BP169" s="21"/>
      <c r="BQ169" s="21"/>
      <c r="BR169" s="21"/>
      <c r="BS169" s="21">
        <v>26213.119999999999</v>
      </c>
      <c r="BT169" s="19">
        <f t="shared" si="38"/>
        <v>32465.279999999999</v>
      </c>
      <c r="BU169" s="20" t="s">
        <v>12</v>
      </c>
      <c r="BV169" s="19">
        <f t="shared" si="36"/>
        <v>551873.69000000006</v>
      </c>
      <c r="BW169" s="20" t="s">
        <v>12</v>
      </c>
      <c r="BX169" s="19">
        <f t="shared" si="37"/>
        <v>0.36999999999534339</v>
      </c>
      <c r="BY169" s="20" t="s">
        <v>12</v>
      </c>
      <c r="BZ169" s="19"/>
      <c r="CA169" s="20"/>
      <c r="CB169" s="19">
        <f t="shared" si="34"/>
        <v>0.36999999999534339</v>
      </c>
      <c r="CC169" s="5"/>
      <c r="CD169" s="70"/>
      <c r="CE169" s="70"/>
    </row>
    <row r="170" spans="1:83" x14ac:dyDescent="0.2">
      <c r="A170" s="6">
        <f t="shared" si="32"/>
        <v>1</v>
      </c>
      <c r="B170" s="30" t="s">
        <v>395</v>
      </c>
      <c r="C170" s="19">
        <v>70891</v>
      </c>
      <c r="D170" s="20"/>
      <c r="E170" s="21">
        <v>292567</v>
      </c>
      <c r="F170" s="21"/>
      <c r="G170" s="21">
        <v>680</v>
      </c>
      <c r="H170" s="21"/>
      <c r="I170" s="21"/>
      <c r="J170" s="21"/>
      <c r="K170" s="21"/>
      <c r="L170" s="21"/>
      <c r="M170" s="21">
        <v>5343</v>
      </c>
      <c r="N170" s="19">
        <f t="shared" si="33"/>
        <v>298590</v>
      </c>
      <c r="O170" s="20"/>
      <c r="P170" s="21">
        <v>105885</v>
      </c>
      <c r="Q170" s="21"/>
      <c r="R170" s="21"/>
      <c r="S170" s="21"/>
      <c r="T170" s="21"/>
      <c r="U170" s="60">
        <f t="shared" si="39"/>
        <v>105885</v>
      </c>
      <c r="V170" s="20"/>
      <c r="W170" s="21"/>
      <c r="X170" s="21"/>
      <c r="Y170" s="21"/>
      <c r="Z170" s="21"/>
      <c r="AA170" s="21"/>
      <c r="AB170" s="19">
        <f t="shared" si="40"/>
        <v>0</v>
      </c>
      <c r="AC170" s="20"/>
      <c r="AD170" s="19">
        <f t="shared" si="35"/>
        <v>404475</v>
      </c>
      <c r="AE170" s="20"/>
      <c r="AF170" s="21">
        <v>4673</v>
      </c>
      <c r="AG170" s="21"/>
      <c r="AH170" s="21"/>
      <c r="AI170" s="21"/>
      <c r="AJ170" s="19">
        <f t="shared" si="41"/>
        <v>4673</v>
      </c>
      <c r="AK170" s="20"/>
      <c r="AL170" s="21">
        <v>11682</v>
      </c>
      <c r="AM170" s="21">
        <v>38047</v>
      </c>
      <c r="AN170" s="21"/>
      <c r="AO170" s="21">
        <v>10196</v>
      </c>
      <c r="AP170" s="19">
        <f t="shared" si="42"/>
        <v>59925</v>
      </c>
      <c r="AQ170" s="20"/>
      <c r="AR170" s="21">
        <v>115352</v>
      </c>
      <c r="AS170" s="21">
        <v>24832</v>
      </c>
      <c r="AT170" s="21">
        <v>47742</v>
      </c>
      <c r="AU170" s="21">
        <v>12564</v>
      </c>
      <c r="AV170" s="21"/>
      <c r="AW170" s="21"/>
      <c r="AX170" s="19">
        <f t="shared" si="43"/>
        <v>200490</v>
      </c>
      <c r="AY170" s="20"/>
      <c r="AZ170" s="21">
        <v>15296</v>
      </c>
      <c r="BA170" s="21"/>
      <c r="BB170" s="21">
        <v>36772</v>
      </c>
      <c r="BC170" s="21"/>
      <c r="BD170" s="19">
        <f>(SUM(AZ170:BC170))</f>
        <v>52068</v>
      </c>
      <c r="BE170" s="20"/>
      <c r="BF170" s="22">
        <v>53252</v>
      </c>
      <c r="BG170" s="20"/>
      <c r="BH170" s="21"/>
      <c r="BI170" s="21"/>
      <c r="BJ170" s="21">
        <v>31831</v>
      </c>
      <c r="BK170" s="21">
        <v>1050</v>
      </c>
      <c r="BL170" s="21">
        <v>37608</v>
      </c>
      <c r="BM170" s="21"/>
      <c r="BN170" s="21"/>
      <c r="BO170" s="21"/>
      <c r="BP170" s="21"/>
      <c r="BQ170" s="21"/>
      <c r="BR170" s="21"/>
      <c r="BS170" s="21"/>
      <c r="BT170" s="19">
        <f t="shared" si="38"/>
        <v>70489</v>
      </c>
      <c r="BU170" s="20" t="s">
        <v>12</v>
      </c>
      <c r="BV170" s="19">
        <f t="shared" si="36"/>
        <v>440897</v>
      </c>
      <c r="BW170" s="20" t="s">
        <v>12</v>
      </c>
      <c r="BX170" s="19">
        <f t="shared" si="37"/>
        <v>-36422</v>
      </c>
      <c r="BY170" s="20" t="s">
        <v>12</v>
      </c>
      <c r="BZ170" s="19"/>
      <c r="CA170" s="20"/>
      <c r="CB170" s="19">
        <f t="shared" si="34"/>
        <v>34469</v>
      </c>
      <c r="CC170" s="5"/>
      <c r="CD170" s="70">
        <v>34469</v>
      </c>
      <c r="CE170" s="70"/>
    </row>
    <row r="171" spans="1:83" x14ac:dyDescent="0.2">
      <c r="A171" s="6">
        <f t="shared" si="32"/>
        <v>1</v>
      </c>
      <c r="B171" s="30" t="s">
        <v>396</v>
      </c>
      <c r="C171" s="19">
        <v>406749</v>
      </c>
      <c r="D171" s="20"/>
      <c r="E171" s="21"/>
      <c r="F171" s="21"/>
      <c r="G171" s="21">
        <v>1675</v>
      </c>
      <c r="H171" s="21">
        <v>409155</v>
      </c>
      <c r="I171" s="21"/>
      <c r="J171" s="21"/>
      <c r="K171" s="21">
        <v>55088</v>
      </c>
      <c r="L171" s="21"/>
      <c r="M171" s="21">
        <v>1117596</v>
      </c>
      <c r="N171" s="19">
        <f t="shared" si="33"/>
        <v>1583514</v>
      </c>
      <c r="O171" s="20"/>
      <c r="P171" s="21">
        <v>266631</v>
      </c>
      <c r="Q171" s="21"/>
      <c r="R171" s="21"/>
      <c r="S171" s="21"/>
      <c r="T171" s="21"/>
      <c r="U171" s="60">
        <f t="shared" si="39"/>
        <v>266631</v>
      </c>
      <c r="V171" s="20"/>
      <c r="W171" s="21"/>
      <c r="X171" s="21"/>
      <c r="Y171" s="21"/>
      <c r="Z171" s="21">
        <v>85868</v>
      </c>
      <c r="AA171" s="21">
        <v>161745</v>
      </c>
      <c r="AB171" s="19">
        <f t="shared" si="40"/>
        <v>247613</v>
      </c>
      <c r="AC171" s="20"/>
      <c r="AD171" s="19">
        <f t="shared" si="35"/>
        <v>2097758</v>
      </c>
      <c r="AE171" s="20"/>
      <c r="AF171" s="21"/>
      <c r="AG171" s="21"/>
      <c r="AH171" s="21"/>
      <c r="AI171" s="21">
        <v>23700</v>
      </c>
      <c r="AJ171" s="19">
        <f t="shared" si="41"/>
        <v>23700</v>
      </c>
      <c r="AK171" s="20"/>
      <c r="AL171" s="21">
        <v>219687</v>
      </c>
      <c r="AM171" s="21"/>
      <c r="AN171" s="21"/>
      <c r="AO171" s="21"/>
      <c r="AP171" s="19">
        <f t="shared" si="42"/>
        <v>219687</v>
      </c>
      <c r="AQ171" s="20"/>
      <c r="AR171" s="21">
        <v>58381</v>
      </c>
      <c r="AS171" s="21">
        <v>190597</v>
      </c>
      <c r="AT171" s="21">
        <v>134652</v>
      </c>
      <c r="AU171" s="21"/>
      <c r="AV171" s="21"/>
      <c r="AW171" s="21">
        <v>290019</v>
      </c>
      <c r="AX171" s="19">
        <f t="shared" si="43"/>
        <v>673649</v>
      </c>
      <c r="AY171" s="20"/>
      <c r="AZ171" s="21"/>
      <c r="BA171" s="21">
        <v>17396</v>
      </c>
      <c r="BB171" s="21">
        <v>42061</v>
      </c>
      <c r="BC171" s="21">
        <v>37025</v>
      </c>
      <c r="BD171" s="19">
        <f>(SUM(AZ171:BC171))</f>
        <v>96482</v>
      </c>
      <c r="BE171" s="20"/>
      <c r="BF171" s="22">
        <v>358371</v>
      </c>
      <c r="BG171" s="20"/>
      <c r="BH171" s="21">
        <v>27568</v>
      </c>
      <c r="BI171" s="21"/>
      <c r="BJ171" s="21">
        <v>163507</v>
      </c>
      <c r="BK171" s="21">
        <v>5575</v>
      </c>
      <c r="BL171" s="21">
        <v>415464</v>
      </c>
      <c r="BM171" s="21">
        <v>10915</v>
      </c>
      <c r="BN171" s="21"/>
      <c r="BO171" s="21">
        <v>31824</v>
      </c>
      <c r="BP171" s="21"/>
      <c r="BQ171" s="21"/>
      <c r="BR171" s="21"/>
      <c r="BS171" s="21">
        <v>8000</v>
      </c>
      <c r="BT171" s="19">
        <f t="shared" si="38"/>
        <v>662853</v>
      </c>
      <c r="BU171" s="20" t="s">
        <v>12</v>
      </c>
      <c r="BV171" s="19">
        <f t="shared" si="36"/>
        <v>2034742</v>
      </c>
      <c r="BW171" s="20" t="s">
        <v>12</v>
      </c>
      <c r="BX171" s="19">
        <f t="shared" si="37"/>
        <v>63016</v>
      </c>
      <c r="BY171" s="20" t="s">
        <v>12</v>
      </c>
      <c r="BZ171" s="19"/>
      <c r="CA171" s="20"/>
      <c r="CB171" s="19">
        <f t="shared" si="34"/>
        <v>469765</v>
      </c>
      <c r="CC171" s="5"/>
      <c r="CD171" s="70">
        <v>469765</v>
      </c>
      <c r="CE171" s="70"/>
    </row>
    <row r="172" spans="1:83" x14ac:dyDescent="0.2">
      <c r="A172" s="6">
        <f t="shared" si="32"/>
        <v>1</v>
      </c>
      <c r="B172" s="30" t="s">
        <v>397</v>
      </c>
      <c r="C172" s="19">
        <v>803851</v>
      </c>
      <c r="D172" s="20"/>
      <c r="E172" s="21">
        <v>131138</v>
      </c>
      <c r="F172" s="21"/>
      <c r="G172" s="21"/>
      <c r="H172" s="21"/>
      <c r="I172" s="21"/>
      <c r="J172" s="21"/>
      <c r="K172" s="21"/>
      <c r="L172" s="21"/>
      <c r="M172" s="21">
        <v>70305</v>
      </c>
      <c r="N172" s="19">
        <f t="shared" si="33"/>
        <v>201443</v>
      </c>
      <c r="O172" s="20"/>
      <c r="P172" s="21">
        <v>148751</v>
      </c>
      <c r="Q172" s="21">
        <v>16257</v>
      </c>
      <c r="R172" s="21"/>
      <c r="S172" s="21"/>
      <c r="T172" s="21"/>
      <c r="U172" s="60">
        <f t="shared" si="39"/>
        <v>165008</v>
      </c>
      <c r="V172" s="20"/>
      <c r="W172" s="21"/>
      <c r="X172" s="21"/>
      <c r="Y172" s="21"/>
      <c r="Z172" s="21"/>
      <c r="AA172" s="21"/>
      <c r="AB172" s="19">
        <f t="shared" si="40"/>
        <v>0</v>
      </c>
      <c r="AC172" s="20"/>
      <c r="AD172" s="19">
        <f t="shared" si="35"/>
        <v>366451</v>
      </c>
      <c r="AE172" s="20"/>
      <c r="AF172" s="21"/>
      <c r="AG172" s="21"/>
      <c r="AH172" s="21"/>
      <c r="AI172" s="21"/>
      <c r="AJ172" s="19">
        <f t="shared" si="41"/>
        <v>0</v>
      </c>
      <c r="AK172" s="20"/>
      <c r="AL172" s="21">
        <v>199920</v>
      </c>
      <c r="AM172" s="21">
        <v>2726</v>
      </c>
      <c r="AN172" s="21"/>
      <c r="AO172" s="21"/>
      <c r="AP172" s="19">
        <f t="shared" si="42"/>
        <v>202646</v>
      </c>
      <c r="AQ172" s="20"/>
      <c r="AR172" s="21">
        <v>38309</v>
      </c>
      <c r="AS172" s="21"/>
      <c r="AT172" s="21">
        <v>2991</v>
      </c>
      <c r="AU172" s="21"/>
      <c r="AV172" s="21"/>
      <c r="AW172" s="21">
        <v>121850</v>
      </c>
      <c r="AX172" s="19">
        <f t="shared" si="43"/>
        <v>163150</v>
      </c>
      <c r="AY172" s="20"/>
      <c r="AZ172" s="21"/>
      <c r="BA172" s="21"/>
      <c r="BB172" s="21">
        <v>25213</v>
      </c>
      <c r="BC172" s="21">
        <v>5467</v>
      </c>
      <c r="BD172" s="19">
        <f t="shared" si="44"/>
        <v>30680</v>
      </c>
      <c r="BE172" s="20"/>
      <c r="BF172" s="22">
        <v>36004</v>
      </c>
      <c r="BG172" s="20"/>
      <c r="BH172" s="21"/>
      <c r="BI172" s="21"/>
      <c r="BJ172" s="21">
        <v>22036</v>
      </c>
      <c r="BK172" s="21"/>
      <c r="BL172" s="21"/>
      <c r="BM172" s="21"/>
      <c r="BN172" s="21"/>
      <c r="BO172" s="21"/>
      <c r="BP172" s="21"/>
      <c r="BQ172" s="21"/>
      <c r="BR172" s="21"/>
      <c r="BS172" s="21">
        <v>9151</v>
      </c>
      <c r="BT172" s="19">
        <f t="shared" si="38"/>
        <v>31187</v>
      </c>
      <c r="BU172" s="20" t="s">
        <v>12</v>
      </c>
      <c r="BV172" s="19">
        <f t="shared" si="36"/>
        <v>463667</v>
      </c>
      <c r="BW172" s="20" t="s">
        <v>12</v>
      </c>
      <c r="BX172" s="19">
        <f t="shared" si="37"/>
        <v>-97216</v>
      </c>
      <c r="BY172" s="20" t="s">
        <v>12</v>
      </c>
      <c r="BZ172" s="19"/>
      <c r="CA172" s="20"/>
      <c r="CB172" s="19">
        <f t="shared" si="34"/>
        <v>706635</v>
      </c>
      <c r="CC172" s="5"/>
      <c r="CD172" s="70">
        <v>450139</v>
      </c>
      <c r="CE172" s="70">
        <v>256496</v>
      </c>
    </row>
    <row r="173" spans="1:83" x14ac:dyDescent="0.2">
      <c r="A173" s="6">
        <f t="shared" si="32"/>
        <v>1</v>
      </c>
      <c r="B173" s="30" t="s">
        <v>398</v>
      </c>
      <c r="C173" s="19">
        <v>153626</v>
      </c>
      <c r="D173" s="20"/>
      <c r="E173" s="21">
        <v>101757</v>
      </c>
      <c r="F173" s="21"/>
      <c r="G173" s="21">
        <v>118</v>
      </c>
      <c r="H173" s="21"/>
      <c r="I173" s="21"/>
      <c r="J173" s="21"/>
      <c r="K173" s="21"/>
      <c r="L173" s="21"/>
      <c r="M173" s="21">
        <v>24126</v>
      </c>
      <c r="N173" s="19">
        <f t="shared" si="33"/>
        <v>126001</v>
      </c>
      <c r="O173" s="20"/>
      <c r="P173" s="21">
        <v>51324</v>
      </c>
      <c r="Q173" s="21">
        <v>25819</v>
      </c>
      <c r="R173" s="21"/>
      <c r="S173" s="21"/>
      <c r="T173" s="21"/>
      <c r="U173" s="60">
        <f t="shared" si="39"/>
        <v>77143</v>
      </c>
      <c r="V173" s="20"/>
      <c r="W173" s="21"/>
      <c r="X173" s="21">
        <v>116449</v>
      </c>
      <c r="Y173" s="21"/>
      <c r="Z173" s="21"/>
      <c r="AA173" s="21"/>
      <c r="AB173" s="19">
        <f t="shared" si="40"/>
        <v>116449</v>
      </c>
      <c r="AC173" s="20"/>
      <c r="AD173" s="19">
        <f t="shared" si="35"/>
        <v>319593</v>
      </c>
      <c r="AE173" s="20"/>
      <c r="AF173" s="21"/>
      <c r="AG173" s="21"/>
      <c r="AH173" s="21"/>
      <c r="AI173" s="21"/>
      <c r="AJ173" s="19">
        <f t="shared" si="41"/>
        <v>0</v>
      </c>
      <c r="AK173" s="20"/>
      <c r="AL173" s="21"/>
      <c r="AM173" s="21">
        <v>14402</v>
      </c>
      <c r="AN173" s="21"/>
      <c r="AO173" s="21"/>
      <c r="AP173" s="19">
        <f t="shared" si="42"/>
        <v>14402</v>
      </c>
      <c r="AQ173" s="20"/>
      <c r="AR173" s="21">
        <v>50000</v>
      </c>
      <c r="AS173" s="21">
        <v>17190</v>
      </c>
      <c r="AT173" s="21"/>
      <c r="AU173" s="21">
        <v>10015</v>
      </c>
      <c r="AV173" s="21"/>
      <c r="AW173" s="21">
        <v>11515</v>
      </c>
      <c r="AX173" s="19">
        <f>(SUM(AR173:AW173))</f>
        <v>88720</v>
      </c>
      <c r="AY173" s="20"/>
      <c r="AZ173" s="21">
        <v>17488</v>
      </c>
      <c r="BA173" s="21">
        <v>7961</v>
      </c>
      <c r="BB173" s="21">
        <v>9198</v>
      </c>
      <c r="BC173" s="21"/>
      <c r="BD173" s="19">
        <f t="shared" si="44"/>
        <v>34647</v>
      </c>
      <c r="BE173" s="20"/>
      <c r="BF173" s="22">
        <v>24600</v>
      </c>
      <c r="BG173" s="20"/>
      <c r="BH173" s="21"/>
      <c r="BI173" s="21"/>
      <c r="BJ173" s="21">
        <v>19568</v>
      </c>
      <c r="BK173" s="21">
        <v>3744</v>
      </c>
      <c r="BL173" s="21">
        <v>134841</v>
      </c>
      <c r="BM173" s="21"/>
      <c r="BN173" s="21"/>
      <c r="BO173" s="21"/>
      <c r="BP173" s="21"/>
      <c r="BQ173" s="21"/>
      <c r="BR173" s="21"/>
      <c r="BS173" s="21">
        <v>3965</v>
      </c>
      <c r="BT173" s="19">
        <f t="shared" si="38"/>
        <v>162118</v>
      </c>
      <c r="BU173" s="20" t="s">
        <v>12</v>
      </c>
      <c r="BV173" s="19">
        <f t="shared" si="36"/>
        <v>324487</v>
      </c>
      <c r="BW173" s="20" t="s">
        <v>12</v>
      </c>
      <c r="BX173" s="19">
        <f t="shared" si="37"/>
        <v>-4894</v>
      </c>
      <c r="BY173" s="20" t="s">
        <v>12</v>
      </c>
      <c r="BZ173" s="19"/>
      <c r="CA173" s="20"/>
      <c r="CB173" s="19">
        <f t="shared" si="34"/>
        <v>148732</v>
      </c>
      <c r="CC173" s="5"/>
      <c r="CD173" s="70">
        <v>98732</v>
      </c>
      <c r="CE173" s="70">
        <v>50000</v>
      </c>
    </row>
    <row r="174" spans="1:83" x14ac:dyDescent="0.2">
      <c r="A174" s="6">
        <f t="shared" si="32"/>
        <v>1</v>
      </c>
      <c r="B174" s="30" t="s">
        <v>399</v>
      </c>
      <c r="C174" s="19"/>
      <c r="D174" s="20"/>
      <c r="E174" s="21"/>
      <c r="F174" s="21"/>
      <c r="G174" s="21"/>
      <c r="H174" s="21">
        <v>38210</v>
      </c>
      <c r="I174" s="21"/>
      <c r="J174" s="21"/>
      <c r="K174" s="21"/>
      <c r="L174" s="21"/>
      <c r="M174" s="21"/>
      <c r="N174" s="19">
        <f t="shared" si="33"/>
        <v>38210</v>
      </c>
      <c r="O174" s="20"/>
      <c r="P174" s="21">
        <v>21013</v>
      </c>
      <c r="Q174" s="21"/>
      <c r="R174" s="21"/>
      <c r="S174" s="21"/>
      <c r="T174" s="21"/>
      <c r="U174" s="60">
        <f t="shared" si="39"/>
        <v>21013</v>
      </c>
      <c r="V174" s="20"/>
      <c r="W174" s="21"/>
      <c r="X174" s="21"/>
      <c r="Y174" s="21"/>
      <c r="Z174" s="21"/>
      <c r="AA174" s="21">
        <v>1209463</v>
      </c>
      <c r="AB174" s="19">
        <f t="shared" si="40"/>
        <v>1209463</v>
      </c>
      <c r="AC174" s="20"/>
      <c r="AD174" s="19">
        <f t="shared" si="35"/>
        <v>1268686</v>
      </c>
      <c r="AE174" s="20"/>
      <c r="AF174" s="21"/>
      <c r="AG174" s="21"/>
      <c r="AH174" s="21"/>
      <c r="AI174" s="21"/>
      <c r="AJ174" s="19">
        <f t="shared" si="41"/>
        <v>0</v>
      </c>
      <c r="AK174" s="20"/>
      <c r="AL174" s="21">
        <v>1214351</v>
      </c>
      <c r="AM174" s="21"/>
      <c r="AN174" s="21"/>
      <c r="AO174" s="21"/>
      <c r="AP174" s="19">
        <f t="shared" si="42"/>
        <v>1214351</v>
      </c>
      <c r="AQ174" s="20"/>
      <c r="AR174" s="21"/>
      <c r="AS174" s="21"/>
      <c r="AT174" s="21"/>
      <c r="AU174" s="21"/>
      <c r="AV174" s="21"/>
      <c r="AW174" s="21">
        <v>27708</v>
      </c>
      <c r="AX174" s="19">
        <f t="shared" si="43"/>
        <v>27708</v>
      </c>
      <c r="AY174" s="20"/>
      <c r="AZ174" s="21"/>
      <c r="BA174" s="21"/>
      <c r="BB174" s="21">
        <v>14183</v>
      </c>
      <c r="BC174" s="21"/>
      <c r="BD174" s="19">
        <f t="shared" si="44"/>
        <v>14183</v>
      </c>
      <c r="BE174" s="20"/>
      <c r="BF174" s="22"/>
      <c r="BG174" s="20"/>
      <c r="BH174" s="21"/>
      <c r="BI174" s="21"/>
      <c r="BJ174" s="21">
        <v>12444</v>
      </c>
      <c r="BK174" s="21"/>
      <c r="BL174" s="21"/>
      <c r="BM174" s="21"/>
      <c r="BN174" s="21"/>
      <c r="BO174" s="21"/>
      <c r="BP174" s="21"/>
      <c r="BQ174" s="21"/>
      <c r="BR174" s="21"/>
      <c r="BS174" s="21"/>
      <c r="BT174" s="19">
        <f t="shared" si="38"/>
        <v>12444</v>
      </c>
      <c r="BU174" s="20" t="s">
        <v>12</v>
      </c>
      <c r="BV174" s="19">
        <f t="shared" si="36"/>
        <v>1268686</v>
      </c>
      <c r="BW174" s="20" t="s">
        <v>12</v>
      </c>
      <c r="BX174" s="19">
        <f t="shared" si="37"/>
        <v>0</v>
      </c>
      <c r="BY174" s="20" t="s">
        <v>12</v>
      </c>
      <c r="BZ174" s="19"/>
      <c r="CA174" s="20"/>
      <c r="CB174" s="19">
        <f t="shared" si="34"/>
        <v>0</v>
      </c>
      <c r="CC174" s="5"/>
      <c r="CD174" s="70"/>
      <c r="CE174" s="70"/>
    </row>
    <row r="175" spans="1:83" x14ac:dyDescent="0.2">
      <c r="A175" s="6">
        <f t="shared" si="32"/>
        <v>1</v>
      </c>
      <c r="B175" s="30" t="s">
        <v>547</v>
      </c>
      <c r="C175" s="19">
        <v>0</v>
      </c>
      <c r="D175" s="20"/>
      <c r="E175" s="21"/>
      <c r="F175" s="21"/>
      <c r="G175" s="21"/>
      <c r="H175" s="21"/>
      <c r="I175" s="21"/>
      <c r="J175" s="21"/>
      <c r="K175" s="21"/>
      <c r="L175" s="21"/>
      <c r="M175" s="21"/>
      <c r="N175" s="19">
        <f t="shared" si="33"/>
        <v>0</v>
      </c>
      <c r="O175" s="20"/>
      <c r="P175" s="21">
        <v>1116.6500000000001</v>
      </c>
      <c r="Q175" s="21"/>
      <c r="R175" s="21"/>
      <c r="S175" s="21"/>
      <c r="T175" s="21"/>
      <c r="U175" s="60">
        <f t="shared" si="39"/>
        <v>1116.6500000000001</v>
      </c>
      <c r="V175" s="20"/>
      <c r="W175" s="21"/>
      <c r="X175" s="21"/>
      <c r="Y175" s="21"/>
      <c r="Z175" s="21"/>
      <c r="AA175" s="21"/>
      <c r="AB175" s="19">
        <f t="shared" si="40"/>
        <v>0</v>
      </c>
      <c r="AC175" s="20"/>
      <c r="AD175" s="19">
        <f t="shared" ref="AD175:AD202" si="45">(+AB175+U175+N175)</f>
        <v>1116.6500000000001</v>
      </c>
      <c r="AE175" s="20"/>
      <c r="AF175" s="21"/>
      <c r="AG175" s="21"/>
      <c r="AH175" s="21"/>
      <c r="AI175" s="21"/>
      <c r="AJ175" s="19">
        <f t="shared" si="41"/>
        <v>0</v>
      </c>
      <c r="AK175" s="20"/>
      <c r="AL175" s="21"/>
      <c r="AM175" s="21"/>
      <c r="AN175" s="21"/>
      <c r="AO175" s="21"/>
      <c r="AP175" s="19">
        <f t="shared" si="42"/>
        <v>0</v>
      </c>
      <c r="AQ175" s="20"/>
      <c r="AR175" s="21"/>
      <c r="AS175" s="21"/>
      <c r="AT175" s="21"/>
      <c r="AU175" s="21"/>
      <c r="AV175" s="21"/>
      <c r="AW175" s="21"/>
      <c r="AX175" s="19">
        <f t="shared" si="43"/>
        <v>0</v>
      </c>
      <c r="AY175" s="20"/>
      <c r="AZ175" s="21"/>
      <c r="BA175" s="21"/>
      <c r="BB175" s="21"/>
      <c r="BC175" s="21"/>
      <c r="BD175" s="19">
        <f t="shared" si="44"/>
        <v>0</v>
      </c>
      <c r="BE175" s="20"/>
      <c r="BF175" s="22"/>
      <c r="BG175" s="20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>
        <v>1116.6500000000001</v>
      </c>
      <c r="BR175" s="21"/>
      <c r="BS175" s="21"/>
      <c r="BT175" s="19">
        <f t="shared" si="38"/>
        <v>1116.6500000000001</v>
      </c>
      <c r="BU175" s="20"/>
      <c r="BV175" s="19">
        <f t="shared" si="36"/>
        <v>1116.6500000000001</v>
      </c>
      <c r="BW175" s="20"/>
      <c r="BX175" s="19">
        <f>((+AB175+U175+N175)-BV175)</f>
        <v>0</v>
      </c>
      <c r="BY175" s="20" t="s">
        <v>12</v>
      </c>
      <c r="BZ175" s="19"/>
      <c r="CA175" s="20"/>
      <c r="CB175" s="19">
        <f t="shared" si="34"/>
        <v>0</v>
      </c>
      <c r="CC175" s="5"/>
      <c r="CD175" s="70"/>
      <c r="CE175" s="70"/>
    </row>
    <row r="176" spans="1:83" x14ac:dyDescent="0.2">
      <c r="A176" s="6">
        <f t="shared" si="32"/>
        <v>1</v>
      </c>
      <c r="B176" s="30" t="s">
        <v>400</v>
      </c>
      <c r="C176" s="19">
        <v>168684</v>
      </c>
      <c r="D176" s="20"/>
      <c r="E176" s="21">
        <v>142414</v>
      </c>
      <c r="F176" s="21">
        <v>13035</v>
      </c>
      <c r="G176" s="21">
        <v>579</v>
      </c>
      <c r="H176" s="21"/>
      <c r="I176" s="21"/>
      <c r="J176" s="21"/>
      <c r="K176" s="21"/>
      <c r="L176" s="21"/>
      <c r="M176" s="21">
        <v>42151</v>
      </c>
      <c r="N176" s="19">
        <f t="shared" si="33"/>
        <v>198179</v>
      </c>
      <c r="O176" s="20"/>
      <c r="P176" s="21">
        <v>100667</v>
      </c>
      <c r="Q176" s="21">
        <v>22188</v>
      </c>
      <c r="R176" s="21"/>
      <c r="S176" s="21"/>
      <c r="T176" s="21"/>
      <c r="U176" s="60">
        <f t="shared" si="39"/>
        <v>122855</v>
      </c>
      <c r="V176" s="20"/>
      <c r="W176" s="21"/>
      <c r="X176" s="21"/>
      <c r="Y176" s="21"/>
      <c r="Z176" s="21"/>
      <c r="AA176" s="21"/>
      <c r="AB176" s="19">
        <f t="shared" si="40"/>
        <v>0</v>
      </c>
      <c r="AC176" s="20"/>
      <c r="AD176" s="19">
        <f t="shared" si="45"/>
        <v>321034</v>
      </c>
      <c r="AE176" s="20"/>
      <c r="AF176" s="21"/>
      <c r="AG176" s="21"/>
      <c r="AH176" s="21"/>
      <c r="AI176" s="21"/>
      <c r="AJ176" s="19">
        <f t="shared" si="41"/>
        <v>0</v>
      </c>
      <c r="AK176" s="20"/>
      <c r="AL176" s="21">
        <v>161252</v>
      </c>
      <c r="AM176" s="21"/>
      <c r="AN176" s="21"/>
      <c r="AO176" s="21"/>
      <c r="AP176" s="19">
        <f t="shared" si="42"/>
        <v>161252</v>
      </c>
      <c r="AQ176" s="20"/>
      <c r="AR176" s="21">
        <v>71206</v>
      </c>
      <c r="AS176" s="21">
        <v>33933</v>
      </c>
      <c r="AT176" s="21">
        <v>31033</v>
      </c>
      <c r="AU176" s="21">
        <v>16967</v>
      </c>
      <c r="AV176" s="21"/>
      <c r="AW176" s="21"/>
      <c r="AX176" s="19">
        <f t="shared" si="43"/>
        <v>153139</v>
      </c>
      <c r="AY176" s="20"/>
      <c r="AZ176" s="21">
        <v>17029</v>
      </c>
      <c r="BA176" s="21"/>
      <c r="BB176" s="21">
        <v>16900</v>
      </c>
      <c r="BC176" s="21"/>
      <c r="BD176" s="19">
        <f t="shared" si="44"/>
        <v>33929</v>
      </c>
      <c r="BE176" s="20"/>
      <c r="BF176" s="22">
        <v>16967</v>
      </c>
      <c r="BG176" s="20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>
        <v>5933</v>
      </c>
      <c r="BT176" s="19">
        <f t="shared" si="38"/>
        <v>5933</v>
      </c>
      <c r="BU176" s="20" t="s">
        <v>12</v>
      </c>
      <c r="BV176" s="19">
        <f t="shared" ref="BV176:BV202" si="46">(+BT176+BF176+BD176+AX176+AP176+AJ176)</f>
        <v>371220</v>
      </c>
      <c r="BW176" s="20" t="s">
        <v>12</v>
      </c>
      <c r="BX176" s="19">
        <f t="shared" ref="BX176:BX202" si="47">((+AB176+U176+N176)-BV176)</f>
        <v>-50186</v>
      </c>
      <c r="BY176" s="20" t="s">
        <v>12</v>
      </c>
      <c r="BZ176" s="19">
        <v>9169</v>
      </c>
      <c r="CA176" s="20"/>
      <c r="CB176" s="19">
        <f t="shared" si="34"/>
        <v>127667</v>
      </c>
      <c r="CC176" s="5"/>
      <c r="CD176" s="70">
        <v>100000</v>
      </c>
      <c r="CE176" s="70">
        <v>27667</v>
      </c>
    </row>
    <row r="177" spans="1:83" x14ac:dyDescent="0.2">
      <c r="A177" s="6">
        <f t="shared" si="32"/>
        <v>1</v>
      </c>
      <c r="B177" s="30" t="s">
        <v>401</v>
      </c>
      <c r="C177" s="19">
        <v>0</v>
      </c>
      <c r="D177" s="20"/>
      <c r="E177" s="21"/>
      <c r="F177" s="21">
        <v>10877</v>
      </c>
      <c r="G177" s="21"/>
      <c r="H177" s="21">
        <v>31139</v>
      </c>
      <c r="I177" s="21"/>
      <c r="J177" s="21"/>
      <c r="K177" s="21">
        <v>7745</v>
      </c>
      <c r="L177" s="21"/>
      <c r="M177" s="21">
        <v>10697</v>
      </c>
      <c r="N177" s="19">
        <f t="shared" si="33"/>
        <v>60458</v>
      </c>
      <c r="O177" s="20"/>
      <c r="P177" s="21">
        <v>67709</v>
      </c>
      <c r="Q177" s="21">
        <v>12083</v>
      </c>
      <c r="R177" s="21"/>
      <c r="S177" s="21">
        <v>60000</v>
      </c>
      <c r="T177" s="21"/>
      <c r="U177" s="60">
        <f t="shared" si="39"/>
        <v>139792</v>
      </c>
      <c r="V177" s="20"/>
      <c r="W177" s="21"/>
      <c r="X177" s="21"/>
      <c r="Y177" s="21"/>
      <c r="Z177" s="21"/>
      <c r="AA177" s="21"/>
      <c r="AB177" s="19">
        <f t="shared" si="40"/>
        <v>0</v>
      </c>
      <c r="AC177" s="20"/>
      <c r="AD177" s="19">
        <f t="shared" si="45"/>
        <v>200250</v>
      </c>
      <c r="AE177" s="20"/>
      <c r="AF177" s="21"/>
      <c r="AG177" s="21"/>
      <c r="AH177" s="21"/>
      <c r="AI177" s="21"/>
      <c r="AJ177" s="19">
        <f t="shared" si="41"/>
        <v>0</v>
      </c>
      <c r="AK177" s="20"/>
      <c r="AL177" s="21"/>
      <c r="AM177" s="21"/>
      <c r="AN177" s="21"/>
      <c r="AO177" s="21">
        <v>59901</v>
      </c>
      <c r="AP177" s="19">
        <f t="shared" si="42"/>
        <v>59901</v>
      </c>
      <c r="AQ177" s="20"/>
      <c r="AR177" s="21"/>
      <c r="AS177" s="21">
        <v>45173</v>
      </c>
      <c r="AT177" s="21">
        <v>12906</v>
      </c>
      <c r="AU177" s="21">
        <v>6453</v>
      </c>
      <c r="AV177" s="21"/>
      <c r="AW177" s="21"/>
      <c r="AX177" s="19">
        <f t="shared" si="43"/>
        <v>64532</v>
      </c>
      <c r="AY177" s="20"/>
      <c r="AZ177" s="21">
        <v>9000</v>
      </c>
      <c r="BA177" s="21">
        <v>188</v>
      </c>
      <c r="BB177" s="21">
        <v>3123</v>
      </c>
      <c r="BC177" s="21"/>
      <c r="BD177" s="19">
        <f t="shared" si="44"/>
        <v>12311</v>
      </c>
      <c r="BE177" s="20"/>
      <c r="BF177" s="22">
        <v>5610</v>
      </c>
      <c r="BG177" s="20"/>
      <c r="BH177" s="21"/>
      <c r="BI177" s="21"/>
      <c r="BJ177" s="21">
        <v>41536</v>
      </c>
      <c r="BK177" s="21">
        <v>1195</v>
      </c>
      <c r="BL177" s="21">
        <v>14877</v>
      </c>
      <c r="BM177" s="21"/>
      <c r="BN177" s="21"/>
      <c r="BO177" s="21"/>
      <c r="BP177" s="21"/>
      <c r="BQ177" s="21"/>
      <c r="BR177" s="21"/>
      <c r="BS177" s="21">
        <v>288</v>
      </c>
      <c r="BT177" s="19">
        <f t="shared" si="38"/>
        <v>57896</v>
      </c>
      <c r="BU177" s="20" t="s">
        <v>12</v>
      </c>
      <c r="BV177" s="19">
        <f t="shared" si="46"/>
        <v>200250</v>
      </c>
      <c r="BW177" s="20" t="s">
        <v>12</v>
      </c>
      <c r="BX177" s="19">
        <f t="shared" si="47"/>
        <v>0</v>
      </c>
      <c r="BY177" s="20" t="s">
        <v>12</v>
      </c>
      <c r="BZ177" s="19"/>
      <c r="CA177" s="20"/>
      <c r="CB177" s="19">
        <f t="shared" si="34"/>
        <v>0</v>
      </c>
      <c r="CC177" s="5"/>
      <c r="CD177" s="70"/>
      <c r="CE177" s="70"/>
    </row>
    <row r="178" spans="1:83" x14ac:dyDescent="0.2">
      <c r="A178" s="6">
        <f t="shared" si="32"/>
        <v>1</v>
      </c>
      <c r="B178" s="30" t="s">
        <v>402</v>
      </c>
      <c r="C178" s="19">
        <v>207507</v>
      </c>
      <c r="D178" s="20"/>
      <c r="E178" s="21">
        <v>45767</v>
      </c>
      <c r="F178" s="21">
        <v>62000</v>
      </c>
      <c r="G178" s="21"/>
      <c r="H178" s="21">
        <v>178472</v>
      </c>
      <c r="I178" s="21"/>
      <c r="J178" s="21"/>
      <c r="K178" s="21"/>
      <c r="L178" s="21"/>
      <c r="M178" s="21">
        <v>586</v>
      </c>
      <c r="N178" s="19">
        <f t="shared" si="33"/>
        <v>286825</v>
      </c>
      <c r="O178" s="20"/>
      <c r="P178" s="21">
        <v>121037</v>
      </c>
      <c r="Q178" s="21"/>
      <c r="R178" s="21"/>
      <c r="S178" s="21">
        <v>100000</v>
      </c>
      <c r="T178" s="21"/>
      <c r="U178" s="60">
        <f t="shared" si="39"/>
        <v>221037</v>
      </c>
      <c r="V178" s="20"/>
      <c r="W178" s="21"/>
      <c r="X178" s="21"/>
      <c r="Y178" s="21">
        <v>5708</v>
      </c>
      <c r="Z178" s="21"/>
      <c r="AA178" s="21"/>
      <c r="AB178" s="19">
        <f t="shared" si="40"/>
        <v>5708</v>
      </c>
      <c r="AC178" s="20"/>
      <c r="AD178" s="19">
        <f t="shared" si="45"/>
        <v>513570</v>
      </c>
      <c r="AE178" s="20"/>
      <c r="AF178" s="21"/>
      <c r="AG178" s="21"/>
      <c r="AH178" s="21"/>
      <c r="AI178" s="21">
        <v>6160</v>
      </c>
      <c r="AJ178" s="19">
        <f t="shared" si="41"/>
        <v>6160</v>
      </c>
      <c r="AK178" s="20"/>
      <c r="AL178" s="21"/>
      <c r="AM178" s="21"/>
      <c r="AN178" s="21"/>
      <c r="AO178" s="21"/>
      <c r="AP178" s="19">
        <f t="shared" si="42"/>
        <v>0</v>
      </c>
      <c r="AQ178" s="20"/>
      <c r="AR178" s="21">
        <v>283668</v>
      </c>
      <c r="AS178" s="21">
        <v>2669</v>
      </c>
      <c r="AT178" s="21">
        <v>33349</v>
      </c>
      <c r="AU178" s="21"/>
      <c r="AV178" s="21"/>
      <c r="AW178" s="21">
        <v>3650</v>
      </c>
      <c r="AX178" s="19">
        <f t="shared" si="43"/>
        <v>323336</v>
      </c>
      <c r="AY178" s="20"/>
      <c r="AZ178" s="21">
        <v>14737</v>
      </c>
      <c r="BA178" s="21"/>
      <c r="BB178" s="21">
        <v>36574</v>
      </c>
      <c r="BC178" s="21"/>
      <c r="BD178" s="19">
        <f t="shared" si="44"/>
        <v>51311</v>
      </c>
      <c r="BE178" s="20"/>
      <c r="BF178" s="22"/>
      <c r="BG178" s="20"/>
      <c r="BH178" s="21"/>
      <c r="BI178" s="21"/>
      <c r="BJ178" s="21">
        <v>1642</v>
      </c>
      <c r="BK178" s="21">
        <v>19943</v>
      </c>
      <c r="BL178" s="21"/>
      <c r="BM178" s="21"/>
      <c r="BN178" s="21"/>
      <c r="BO178" s="21"/>
      <c r="BP178" s="21"/>
      <c r="BQ178" s="21"/>
      <c r="BR178" s="21"/>
      <c r="BS178" s="21">
        <v>38335</v>
      </c>
      <c r="BT178" s="19">
        <f t="shared" si="38"/>
        <v>59920</v>
      </c>
      <c r="BU178" s="20" t="s">
        <v>12</v>
      </c>
      <c r="BV178" s="19">
        <f t="shared" si="46"/>
        <v>440727</v>
      </c>
      <c r="BW178" s="20" t="s">
        <v>12</v>
      </c>
      <c r="BX178" s="19">
        <f t="shared" si="47"/>
        <v>72843</v>
      </c>
      <c r="BY178" s="20" t="s">
        <v>12</v>
      </c>
      <c r="BZ178" s="19"/>
      <c r="CA178" s="20"/>
      <c r="CB178" s="19">
        <f t="shared" si="34"/>
        <v>280350</v>
      </c>
      <c r="CC178" s="5"/>
      <c r="CD178" s="70">
        <v>184185</v>
      </c>
      <c r="CE178" s="70">
        <v>96165</v>
      </c>
    </row>
    <row r="179" spans="1:83" x14ac:dyDescent="0.2">
      <c r="A179" s="6">
        <f t="shared" si="32"/>
        <v>1</v>
      </c>
      <c r="B179" s="30" t="s">
        <v>403</v>
      </c>
      <c r="C179" s="19">
        <v>56500</v>
      </c>
      <c r="D179" s="20"/>
      <c r="E179" s="21">
        <v>14017</v>
      </c>
      <c r="F179" s="21"/>
      <c r="G179" s="21"/>
      <c r="H179" s="21"/>
      <c r="I179" s="21"/>
      <c r="J179" s="21"/>
      <c r="K179" s="21"/>
      <c r="L179" s="21"/>
      <c r="M179" s="21">
        <v>8798</v>
      </c>
      <c r="N179" s="19">
        <f t="shared" si="33"/>
        <v>22815</v>
      </c>
      <c r="O179" s="20"/>
      <c r="P179" s="21">
        <v>6021</v>
      </c>
      <c r="Q179" s="21"/>
      <c r="R179" s="21"/>
      <c r="S179" s="21"/>
      <c r="T179" s="21"/>
      <c r="U179" s="60">
        <f t="shared" si="39"/>
        <v>6021</v>
      </c>
      <c r="V179" s="20"/>
      <c r="W179" s="21"/>
      <c r="X179" s="21"/>
      <c r="Y179" s="21"/>
      <c r="Z179" s="21"/>
      <c r="AA179" s="21"/>
      <c r="AB179" s="19">
        <f t="shared" si="40"/>
        <v>0</v>
      </c>
      <c r="AC179" s="20"/>
      <c r="AD179" s="19">
        <f t="shared" si="45"/>
        <v>28836</v>
      </c>
      <c r="AE179" s="20"/>
      <c r="AF179" s="21"/>
      <c r="AG179" s="21"/>
      <c r="AH179" s="21"/>
      <c r="AI179" s="21"/>
      <c r="AJ179" s="19">
        <f t="shared" si="41"/>
        <v>0</v>
      </c>
      <c r="AK179" s="20"/>
      <c r="AL179" s="21"/>
      <c r="AM179" s="21"/>
      <c r="AN179" s="21"/>
      <c r="AO179" s="21"/>
      <c r="AP179" s="19">
        <f t="shared" si="42"/>
        <v>0</v>
      </c>
      <c r="AQ179" s="20"/>
      <c r="AR179" s="21">
        <v>36846</v>
      </c>
      <c r="AS179" s="21"/>
      <c r="AT179" s="21"/>
      <c r="AU179" s="21"/>
      <c r="AV179" s="21"/>
      <c r="AW179" s="21"/>
      <c r="AX179" s="19">
        <f t="shared" si="43"/>
        <v>36846</v>
      </c>
      <c r="AY179" s="20"/>
      <c r="AZ179" s="21">
        <v>14886</v>
      </c>
      <c r="BA179" s="21"/>
      <c r="BB179" s="21"/>
      <c r="BC179" s="21"/>
      <c r="BD179" s="19">
        <f t="shared" si="44"/>
        <v>14886</v>
      </c>
      <c r="BE179" s="20"/>
      <c r="BF179" s="22"/>
      <c r="BG179" s="20"/>
      <c r="BH179" s="21"/>
      <c r="BI179" s="21"/>
      <c r="BJ179" s="21">
        <v>2727</v>
      </c>
      <c r="BK179" s="21">
        <v>1200</v>
      </c>
      <c r="BL179" s="21"/>
      <c r="BM179" s="21"/>
      <c r="BN179" s="21"/>
      <c r="BO179" s="21"/>
      <c r="BP179" s="21"/>
      <c r="BQ179" s="21"/>
      <c r="BR179" s="21"/>
      <c r="BS179" s="21"/>
      <c r="BT179" s="19">
        <f t="shared" si="38"/>
        <v>3927</v>
      </c>
      <c r="BU179" s="20" t="s">
        <v>12</v>
      </c>
      <c r="BV179" s="19">
        <f t="shared" si="46"/>
        <v>55659</v>
      </c>
      <c r="BW179" s="20" t="s">
        <v>12</v>
      </c>
      <c r="BX179" s="19">
        <f t="shared" si="47"/>
        <v>-26823</v>
      </c>
      <c r="BY179" s="20" t="s">
        <v>12</v>
      </c>
      <c r="BZ179" s="19"/>
      <c r="CA179" s="20"/>
      <c r="CB179" s="19">
        <f t="shared" si="34"/>
        <v>29677</v>
      </c>
      <c r="CC179" s="5"/>
      <c r="CD179" s="70"/>
      <c r="CE179" s="70"/>
    </row>
    <row r="180" spans="1:83" x14ac:dyDescent="0.2">
      <c r="A180" s="6">
        <f t="shared" si="32"/>
        <v>1</v>
      </c>
      <c r="B180" s="30" t="s">
        <v>404</v>
      </c>
      <c r="C180" s="19">
        <v>0</v>
      </c>
      <c r="D180" s="20"/>
      <c r="E180" s="21"/>
      <c r="F180" s="21"/>
      <c r="G180" s="21"/>
      <c r="H180" s="21">
        <v>131262</v>
      </c>
      <c r="I180" s="21"/>
      <c r="J180" s="21"/>
      <c r="K180" s="21"/>
      <c r="L180" s="21"/>
      <c r="M180" s="21"/>
      <c r="N180" s="19">
        <f t="shared" si="33"/>
        <v>131262</v>
      </c>
      <c r="O180" s="20"/>
      <c r="P180" s="21">
        <v>78944</v>
      </c>
      <c r="Q180" s="21">
        <v>94166</v>
      </c>
      <c r="R180" s="21"/>
      <c r="S180" s="21">
        <v>100000</v>
      </c>
      <c r="T180" s="21">
        <v>16074</v>
      </c>
      <c r="U180" s="60">
        <f t="shared" si="39"/>
        <v>289184</v>
      </c>
      <c r="V180" s="20"/>
      <c r="W180" s="21"/>
      <c r="X180" s="21"/>
      <c r="Y180" s="21"/>
      <c r="Z180" s="21"/>
      <c r="AA180" s="21"/>
      <c r="AB180" s="19">
        <f t="shared" si="40"/>
        <v>0</v>
      </c>
      <c r="AC180" s="20"/>
      <c r="AD180" s="19">
        <f t="shared" si="45"/>
        <v>420446</v>
      </c>
      <c r="AE180" s="20"/>
      <c r="AF180" s="21"/>
      <c r="AG180" s="21"/>
      <c r="AH180" s="21"/>
      <c r="AI180" s="21"/>
      <c r="AJ180" s="19">
        <f t="shared" si="41"/>
        <v>0</v>
      </c>
      <c r="AK180" s="20"/>
      <c r="AL180" s="21">
        <v>12027</v>
      </c>
      <c r="AM180" s="21"/>
      <c r="AN180" s="21"/>
      <c r="AO180" s="21"/>
      <c r="AP180" s="19">
        <f t="shared" si="42"/>
        <v>12027</v>
      </c>
      <c r="AQ180" s="20"/>
      <c r="AR180" s="21">
        <v>6440</v>
      </c>
      <c r="AS180" s="21">
        <v>21525</v>
      </c>
      <c r="AT180" s="21">
        <v>2523</v>
      </c>
      <c r="AU180" s="21">
        <v>1500</v>
      </c>
      <c r="AV180" s="21"/>
      <c r="AW180" s="21">
        <v>168522</v>
      </c>
      <c r="AX180" s="19">
        <f t="shared" si="43"/>
        <v>200510</v>
      </c>
      <c r="AY180" s="20"/>
      <c r="AZ180" s="21"/>
      <c r="BA180" s="21"/>
      <c r="BB180" s="21"/>
      <c r="BC180" s="21"/>
      <c r="BD180" s="19">
        <f t="shared" si="44"/>
        <v>0</v>
      </c>
      <c r="BE180" s="20"/>
      <c r="BF180" s="22">
        <v>24500</v>
      </c>
      <c r="BG180" s="20"/>
      <c r="BH180" s="21"/>
      <c r="BI180" s="21"/>
      <c r="BJ180" s="21">
        <v>43986</v>
      </c>
      <c r="BK180" s="21"/>
      <c r="BL180" s="21">
        <v>3138</v>
      </c>
      <c r="BM180" s="21"/>
      <c r="BN180" s="21"/>
      <c r="BO180" s="21"/>
      <c r="BP180" s="21"/>
      <c r="BQ180" s="21"/>
      <c r="BR180" s="21">
        <v>6000</v>
      </c>
      <c r="BS180" s="21">
        <v>5285</v>
      </c>
      <c r="BT180" s="19">
        <f t="shared" si="38"/>
        <v>58409</v>
      </c>
      <c r="BU180" s="20" t="s">
        <v>12</v>
      </c>
      <c r="BV180" s="19">
        <f t="shared" si="46"/>
        <v>295446</v>
      </c>
      <c r="BW180" s="20" t="s">
        <v>12</v>
      </c>
      <c r="BX180" s="19">
        <f t="shared" si="47"/>
        <v>125000</v>
      </c>
      <c r="BY180" s="20" t="s">
        <v>12</v>
      </c>
      <c r="BZ180" s="19"/>
      <c r="CA180" s="20"/>
      <c r="CB180" s="19">
        <f t="shared" si="34"/>
        <v>125000</v>
      </c>
      <c r="CC180" s="5"/>
      <c r="CD180" s="70">
        <v>125000</v>
      </c>
      <c r="CE180" s="70"/>
    </row>
    <row r="181" spans="1:83" x14ac:dyDescent="0.2">
      <c r="A181" s="6">
        <f t="shared" si="32"/>
        <v>1</v>
      </c>
      <c r="B181" s="30" t="s">
        <v>405</v>
      </c>
      <c r="C181" s="19">
        <v>10248</v>
      </c>
      <c r="D181" s="20"/>
      <c r="E181" s="21"/>
      <c r="F181" s="21"/>
      <c r="G181" s="21"/>
      <c r="H181" s="21">
        <v>2</v>
      </c>
      <c r="I181" s="21">
        <v>30000</v>
      </c>
      <c r="J181" s="21"/>
      <c r="K181" s="21"/>
      <c r="L181" s="21"/>
      <c r="M181" s="21"/>
      <c r="N181" s="19">
        <f t="shared" si="33"/>
        <v>30002</v>
      </c>
      <c r="O181" s="20"/>
      <c r="P181" s="21">
        <v>2334</v>
      </c>
      <c r="Q181" s="21"/>
      <c r="R181" s="21"/>
      <c r="S181" s="21"/>
      <c r="T181" s="21"/>
      <c r="U181" s="60">
        <f t="shared" si="39"/>
        <v>2334</v>
      </c>
      <c r="V181" s="20"/>
      <c r="W181" s="21"/>
      <c r="X181" s="21"/>
      <c r="Y181" s="21"/>
      <c r="Z181" s="21"/>
      <c r="AA181" s="21"/>
      <c r="AB181" s="19">
        <f t="shared" si="40"/>
        <v>0</v>
      </c>
      <c r="AC181" s="20"/>
      <c r="AD181" s="19">
        <f t="shared" si="45"/>
        <v>32336</v>
      </c>
      <c r="AE181" s="20"/>
      <c r="AF181" s="21"/>
      <c r="AG181" s="21"/>
      <c r="AH181" s="21"/>
      <c r="AI181" s="21"/>
      <c r="AJ181" s="19">
        <f t="shared" si="41"/>
        <v>0</v>
      </c>
      <c r="AK181" s="20"/>
      <c r="AL181" s="21">
        <v>7950</v>
      </c>
      <c r="AM181" s="21"/>
      <c r="AN181" s="21"/>
      <c r="AO181" s="21"/>
      <c r="AP181" s="19">
        <f t="shared" si="42"/>
        <v>7950</v>
      </c>
      <c r="AQ181" s="20"/>
      <c r="AR181" s="21">
        <v>7500</v>
      </c>
      <c r="AS181" s="21"/>
      <c r="AT181" s="21">
        <v>7962</v>
      </c>
      <c r="AU181" s="21">
        <v>11551</v>
      </c>
      <c r="AV181" s="21"/>
      <c r="AW181" s="21">
        <v>3248</v>
      </c>
      <c r="AX181" s="19">
        <f>(SUM(AR181:AW181))</f>
        <v>30261</v>
      </c>
      <c r="AY181" s="20"/>
      <c r="AZ181" s="21"/>
      <c r="BA181" s="21"/>
      <c r="BB181" s="21"/>
      <c r="BC181" s="21"/>
      <c r="BD181" s="19">
        <f t="shared" si="44"/>
        <v>0</v>
      </c>
      <c r="BE181" s="20"/>
      <c r="BF181" s="22"/>
      <c r="BG181" s="20"/>
      <c r="BH181" s="21"/>
      <c r="BI181" s="21"/>
      <c r="BJ181" s="21">
        <v>1200</v>
      </c>
      <c r="BK181" s="21"/>
      <c r="BL181" s="21"/>
      <c r="BM181" s="21"/>
      <c r="BN181" s="21"/>
      <c r="BO181" s="21"/>
      <c r="BP181" s="21"/>
      <c r="BQ181" s="21"/>
      <c r="BR181" s="21"/>
      <c r="BS181" s="21"/>
      <c r="BT181" s="19">
        <f t="shared" si="38"/>
        <v>1200</v>
      </c>
      <c r="BU181" s="20" t="s">
        <v>12</v>
      </c>
      <c r="BV181" s="19">
        <f t="shared" si="46"/>
        <v>39411</v>
      </c>
      <c r="BW181" s="20" t="s">
        <v>12</v>
      </c>
      <c r="BX181" s="19">
        <f t="shared" si="47"/>
        <v>-7075</v>
      </c>
      <c r="BY181" s="20" t="s">
        <v>12</v>
      </c>
      <c r="BZ181" s="19">
        <v>422</v>
      </c>
      <c r="CA181" s="20"/>
      <c r="CB181" s="19">
        <f t="shared" si="34"/>
        <v>3595</v>
      </c>
      <c r="CC181" s="5"/>
      <c r="CD181" s="70"/>
      <c r="CE181" s="70"/>
    </row>
    <row r="182" spans="1:83" x14ac:dyDescent="0.2">
      <c r="A182" s="6">
        <f t="shared" si="32"/>
        <v>1</v>
      </c>
      <c r="B182" s="30" t="s">
        <v>406</v>
      </c>
      <c r="C182" s="19"/>
      <c r="D182" s="20"/>
      <c r="E182" s="21">
        <v>6000</v>
      </c>
      <c r="F182" s="21"/>
      <c r="G182" s="21"/>
      <c r="H182" s="21"/>
      <c r="I182" s="21"/>
      <c r="J182" s="21"/>
      <c r="K182" s="21"/>
      <c r="L182" s="21"/>
      <c r="M182" s="21">
        <v>90</v>
      </c>
      <c r="N182" s="19">
        <f t="shared" si="33"/>
        <v>6090</v>
      </c>
      <c r="O182" s="20"/>
      <c r="P182" s="21">
        <v>7309</v>
      </c>
      <c r="Q182" s="21"/>
      <c r="R182" s="21"/>
      <c r="S182" s="21"/>
      <c r="T182" s="21">
        <v>67</v>
      </c>
      <c r="U182" s="60">
        <f t="shared" si="39"/>
        <v>7376</v>
      </c>
      <c r="V182" s="20"/>
      <c r="W182" s="21"/>
      <c r="X182" s="21"/>
      <c r="Y182" s="21"/>
      <c r="Z182" s="21"/>
      <c r="AA182" s="21"/>
      <c r="AB182" s="19">
        <f t="shared" si="40"/>
        <v>0</v>
      </c>
      <c r="AC182" s="20"/>
      <c r="AD182" s="19">
        <f t="shared" si="45"/>
        <v>13466</v>
      </c>
      <c r="AE182" s="20"/>
      <c r="AF182" s="21"/>
      <c r="AG182" s="21"/>
      <c r="AH182" s="21"/>
      <c r="AI182" s="21"/>
      <c r="AJ182" s="19">
        <f t="shared" si="41"/>
        <v>0</v>
      </c>
      <c r="AK182" s="20"/>
      <c r="AL182" s="21"/>
      <c r="AM182" s="21"/>
      <c r="AN182" s="21"/>
      <c r="AO182" s="21"/>
      <c r="AP182" s="19">
        <f t="shared" si="42"/>
        <v>0</v>
      </c>
      <c r="AQ182" s="20"/>
      <c r="AR182" s="21">
        <v>338</v>
      </c>
      <c r="AS182" s="21"/>
      <c r="AT182" s="21"/>
      <c r="AU182" s="21"/>
      <c r="AV182" s="21"/>
      <c r="AW182" s="21">
        <v>333</v>
      </c>
      <c r="AX182" s="19">
        <f t="shared" si="43"/>
        <v>671</v>
      </c>
      <c r="AY182" s="20"/>
      <c r="AZ182" s="21"/>
      <c r="BA182" s="21"/>
      <c r="BB182" s="21">
        <v>587</v>
      </c>
      <c r="BC182" s="21"/>
      <c r="BD182" s="19">
        <f t="shared" si="44"/>
        <v>587</v>
      </c>
      <c r="BE182" s="20"/>
      <c r="BF182" s="22">
        <v>3855</v>
      </c>
      <c r="BG182" s="20"/>
      <c r="BH182" s="21"/>
      <c r="BI182" s="21"/>
      <c r="BJ182" s="21">
        <v>4991</v>
      </c>
      <c r="BK182" s="21">
        <v>1431</v>
      </c>
      <c r="BL182" s="21"/>
      <c r="BM182" s="21"/>
      <c r="BN182" s="21"/>
      <c r="BO182" s="21"/>
      <c r="BP182" s="21"/>
      <c r="BQ182" s="21"/>
      <c r="BR182" s="21"/>
      <c r="BS182" s="21">
        <v>1021</v>
      </c>
      <c r="BT182" s="19">
        <f t="shared" si="38"/>
        <v>7443</v>
      </c>
      <c r="BU182" s="20" t="s">
        <v>12</v>
      </c>
      <c r="BV182" s="19">
        <f t="shared" si="46"/>
        <v>12556</v>
      </c>
      <c r="BW182" s="20" t="s">
        <v>12</v>
      </c>
      <c r="BX182" s="19">
        <f t="shared" si="47"/>
        <v>910</v>
      </c>
      <c r="BY182" s="20" t="s">
        <v>12</v>
      </c>
      <c r="BZ182" s="19"/>
      <c r="CA182" s="20"/>
      <c r="CB182" s="19">
        <f t="shared" si="34"/>
        <v>910</v>
      </c>
      <c r="CC182" s="5"/>
      <c r="CD182" s="70"/>
      <c r="CE182" s="70"/>
    </row>
    <row r="183" spans="1:83" x14ac:dyDescent="0.2">
      <c r="A183" s="6">
        <f t="shared" si="32"/>
        <v>1</v>
      </c>
      <c r="B183" s="30" t="s">
        <v>407</v>
      </c>
      <c r="C183" s="19">
        <v>0</v>
      </c>
      <c r="D183" s="20"/>
      <c r="E183" s="21">
        <v>47624</v>
      </c>
      <c r="F183" s="21"/>
      <c r="G183" s="21">
        <v>2356</v>
      </c>
      <c r="H183" s="21">
        <v>60000</v>
      </c>
      <c r="I183" s="21">
        <v>7695</v>
      </c>
      <c r="J183" s="21"/>
      <c r="K183" s="21"/>
      <c r="L183" s="21"/>
      <c r="M183" s="21">
        <v>120000</v>
      </c>
      <c r="N183" s="19">
        <f t="shared" si="33"/>
        <v>237675</v>
      </c>
      <c r="O183" s="20"/>
      <c r="P183" s="21">
        <v>46286</v>
      </c>
      <c r="Q183" s="21">
        <v>18093</v>
      </c>
      <c r="R183" s="21">
        <v>51503</v>
      </c>
      <c r="S183" s="21"/>
      <c r="T183" s="21"/>
      <c r="U183" s="60">
        <f t="shared" si="39"/>
        <v>115882</v>
      </c>
      <c r="V183" s="20"/>
      <c r="W183" s="21"/>
      <c r="X183" s="21"/>
      <c r="Y183" s="21"/>
      <c r="Z183" s="21"/>
      <c r="AA183" s="21"/>
      <c r="AB183" s="19">
        <f t="shared" si="40"/>
        <v>0</v>
      </c>
      <c r="AC183" s="20"/>
      <c r="AD183" s="19">
        <f t="shared" si="45"/>
        <v>353557</v>
      </c>
      <c r="AE183" s="20"/>
      <c r="AF183" s="21"/>
      <c r="AG183" s="21"/>
      <c r="AH183" s="21"/>
      <c r="AI183" s="21"/>
      <c r="AJ183" s="19">
        <f t="shared" si="41"/>
        <v>0</v>
      </c>
      <c r="AK183" s="20"/>
      <c r="AL183" s="21"/>
      <c r="AM183" s="21"/>
      <c r="AN183" s="21"/>
      <c r="AO183" s="21"/>
      <c r="AP183" s="19">
        <f t="shared" si="42"/>
        <v>0</v>
      </c>
      <c r="AQ183" s="20"/>
      <c r="AR183" s="21">
        <v>99887</v>
      </c>
      <c r="AS183" s="21">
        <v>675</v>
      </c>
      <c r="AT183" s="21">
        <v>10199</v>
      </c>
      <c r="AU183" s="21"/>
      <c r="AV183" s="21"/>
      <c r="AW183" s="21">
        <v>2457</v>
      </c>
      <c r="AX183" s="19">
        <f t="shared" si="43"/>
        <v>113218</v>
      </c>
      <c r="AY183" s="20"/>
      <c r="AZ183" s="21">
        <v>5100</v>
      </c>
      <c r="BA183" s="21">
        <v>8304</v>
      </c>
      <c r="BB183" s="21">
        <v>13727</v>
      </c>
      <c r="BC183" s="21">
        <v>59188</v>
      </c>
      <c r="BD183" s="19">
        <f t="shared" si="44"/>
        <v>86319</v>
      </c>
      <c r="BE183" s="20"/>
      <c r="BF183" s="22">
        <v>19345</v>
      </c>
      <c r="BG183" s="20"/>
      <c r="BH183" s="21"/>
      <c r="BI183" s="21"/>
      <c r="BJ183" s="21">
        <v>8721</v>
      </c>
      <c r="BK183" s="21">
        <v>23215</v>
      </c>
      <c r="BL183" s="21">
        <v>2000</v>
      </c>
      <c r="BM183" s="21"/>
      <c r="BN183" s="21"/>
      <c r="BO183" s="21"/>
      <c r="BP183" s="21"/>
      <c r="BQ183" s="21"/>
      <c r="BR183" s="21"/>
      <c r="BS183" s="21"/>
      <c r="BT183" s="19">
        <f t="shared" si="38"/>
        <v>33936</v>
      </c>
      <c r="BU183" s="20" t="s">
        <v>12</v>
      </c>
      <c r="BV183" s="19">
        <f t="shared" si="46"/>
        <v>252818</v>
      </c>
      <c r="BW183" s="20" t="s">
        <v>12</v>
      </c>
      <c r="BX183" s="19">
        <f t="shared" si="47"/>
        <v>100739</v>
      </c>
      <c r="BY183" s="20" t="s">
        <v>12</v>
      </c>
      <c r="BZ183" s="19"/>
      <c r="CA183" s="20"/>
      <c r="CB183" s="19">
        <f t="shared" si="34"/>
        <v>100739</v>
      </c>
      <c r="CC183" s="5"/>
      <c r="CD183" s="70">
        <v>100739</v>
      </c>
      <c r="CE183" s="70"/>
    </row>
    <row r="184" spans="1:83" x14ac:dyDescent="0.2">
      <c r="A184" s="6">
        <f t="shared" si="32"/>
        <v>1</v>
      </c>
      <c r="B184" s="30" t="s">
        <v>408</v>
      </c>
      <c r="C184" s="19">
        <v>0</v>
      </c>
      <c r="D184" s="20"/>
      <c r="E184" s="21"/>
      <c r="F184" s="21"/>
      <c r="G184" s="21"/>
      <c r="H184" s="21">
        <v>860021.34</v>
      </c>
      <c r="I184" s="21"/>
      <c r="J184" s="21"/>
      <c r="K184" s="21"/>
      <c r="L184" s="21"/>
      <c r="M184" s="21"/>
      <c r="N184" s="19">
        <f t="shared" si="33"/>
        <v>860021.34</v>
      </c>
      <c r="O184" s="20"/>
      <c r="P184" s="21">
        <v>47643.62</v>
      </c>
      <c r="Q184" s="21"/>
      <c r="R184" s="21"/>
      <c r="S184" s="21"/>
      <c r="T184" s="21"/>
      <c r="U184" s="60">
        <f t="shared" si="39"/>
        <v>47643.62</v>
      </c>
      <c r="V184" s="20"/>
      <c r="W184" s="21"/>
      <c r="X184" s="21"/>
      <c r="Y184" s="21"/>
      <c r="Z184" s="21"/>
      <c r="AA184" s="21"/>
      <c r="AB184" s="19">
        <f t="shared" si="40"/>
        <v>0</v>
      </c>
      <c r="AC184" s="20"/>
      <c r="AD184" s="19">
        <f t="shared" si="45"/>
        <v>907664.96</v>
      </c>
      <c r="AE184" s="20"/>
      <c r="AF184" s="21"/>
      <c r="AG184" s="21"/>
      <c r="AH184" s="21"/>
      <c r="AI184" s="21"/>
      <c r="AJ184" s="19">
        <f t="shared" si="41"/>
        <v>0</v>
      </c>
      <c r="AK184" s="20"/>
      <c r="AL184" s="21"/>
      <c r="AM184" s="21">
        <v>11600</v>
      </c>
      <c r="AN184" s="21"/>
      <c r="AO184" s="21"/>
      <c r="AP184" s="19">
        <f t="shared" si="42"/>
        <v>11600</v>
      </c>
      <c r="AQ184" s="20"/>
      <c r="AR184" s="21">
        <v>14630.3</v>
      </c>
      <c r="AS184" s="21"/>
      <c r="AT184" s="21">
        <v>12808.88</v>
      </c>
      <c r="AU184" s="21"/>
      <c r="AV184" s="21"/>
      <c r="AW184" s="21">
        <v>173629.96</v>
      </c>
      <c r="AX184" s="19">
        <f t="shared" si="43"/>
        <v>201069.13999999998</v>
      </c>
      <c r="AY184" s="20"/>
      <c r="AZ184" s="21"/>
      <c r="BA184" s="21">
        <v>13.31</v>
      </c>
      <c r="BB184" s="21">
        <v>53021.26</v>
      </c>
      <c r="BC184" s="21"/>
      <c r="BD184" s="19">
        <f t="shared" si="44"/>
        <v>53034.57</v>
      </c>
      <c r="BE184" s="20"/>
      <c r="BF184" s="22">
        <v>341056.5</v>
      </c>
      <c r="BG184" s="20"/>
      <c r="BH184" s="21"/>
      <c r="BI184" s="21">
        <v>2400</v>
      </c>
      <c r="BJ184" s="21"/>
      <c r="BK184" s="21"/>
      <c r="BL184" s="21">
        <v>4078.93</v>
      </c>
      <c r="BM184" s="21"/>
      <c r="BN184" s="21"/>
      <c r="BO184" s="21"/>
      <c r="BP184" s="21"/>
      <c r="BQ184" s="21"/>
      <c r="BR184" s="21"/>
      <c r="BS184" s="21"/>
      <c r="BT184" s="19">
        <f t="shared" si="38"/>
        <v>6478.93</v>
      </c>
      <c r="BU184" s="20" t="s">
        <v>12</v>
      </c>
      <c r="BV184" s="19">
        <f t="shared" si="46"/>
        <v>613239.14</v>
      </c>
      <c r="BW184" s="20" t="s">
        <v>12</v>
      </c>
      <c r="BX184" s="19">
        <f t="shared" si="47"/>
        <v>294425.81999999995</v>
      </c>
      <c r="BY184" s="20" t="s">
        <v>12</v>
      </c>
      <c r="BZ184" s="19"/>
      <c r="CA184" s="20"/>
      <c r="CB184" s="19">
        <f t="shared" si="34"/>
        <v>294425.81999999995</v>
      </c>
      <c r="CC184" s="5"/>
      <c r="CD184" s="70"/>
      <c r="CE184" s="70">
        <v>294426</v>
      </c>
    </row>
    <row r="185" spans="1:83" x14ac:dyDescent="0.2">
      <c r="A185" s="6">
        <f t="shared" si="32"/>
        <v>1</v>
      </c>
      <c r="B185" s="30" t="s">
        <v>409</v>
      </c>
      <c r="C185" s="19">
        <v>0</v>
      </c>
      <c r="D185" s="20"/>
      <c r="E185" s="21"/>
      <c r="F185" s="21"/>
      <c r="G185" s="21"/>
      <c r="H185" s="21"/>
      <c r="I185" s="21"/>
      <c r="J185" s="21"/>
      <c r="K185" s="21"/>
      <c r="L185" s="21"/>
      <c r="M185" s="21"/>
      <c r="N185" s="19">
        <f t="shared" si="33"/>
        <v>0</v>
      </c>
      <c r="O185" s="20"/>
      <c r="P185" s="21">
        <v>7491</v>
      </c>
      <c r="Q185" s="21"/>
      <c r="R185" s="21"/>
      <c r="S185" s="21"/>
      <c r="T185" s="21"/>
      <c r="U185" s="60">
        <f t="shared" si="39"/>
        <v>7491</v>
      </c>
      <c r="V185" s="20"/>
      <c r="W185" s="21"/>
      <c r="X185" s="21"/>
      <c r="Y185" s="21"/>
      <c r="Z185" s="21"/>
      <c r="AA185" s="21"/>
      <c r="AB185" s="19">
        <f t="shared" si="40"/>
        <v>0</v>
      </c>
      <c r="AC185" s="20"/>
      <c r="AD185" s="19">
        <f t="shared" si="45"/>
        <v>7491</v>
      </c>
      <c r="AE185" s="20"/>
      <c r="AF185" s="21"/>
      <c r="AG185" s="21"/>
      <c r="AH185" s="21"/>
      <c r="AI185" s="21"/>
      <c r="AJ185" s="19">
        <f t="shared" si="41"/>
        <v>0</v>
      </c>
      <c r="AK185" s="20"/>
      <c r="AL185" s="21"/>
      <c r="AM185" s="21"/>
      <c r="AN185" s="21"/>
      <c r="AO185" s="21"/>
      <c r="AP185" s="19">
        <f t="shared" si="42"/>
        <v>0</v>
      </c>
      <c r="AQ185" s="20"/>
      <c r="AR185" s="21"/>
      <c r="AS185" s="21"/>
      <c r="AT185" s="21"/>
      <c r="AU185" s="21"/>
      <c r="AV185" s="21"/>
      <c r="AW185" s="21"/>
      <c r="AX185" s="19">
        <f t="shared" si="43"/>
        <v>0</v>
      </c>
      <c r="AY185" s="20"/>
      <c r="AZ185" s="21"/>
      <c r="BA185" s="21"/>
      <c r="BB185" s="21"/>
      <c r="BC185" s="21"/>
      <c r="BD185" s="19">
        <f t="shared" si="44"/>
        <v>0</v>
      </c>
      <c r="BE185" s="20"/>
      <c r="BF185" s="22"/>
      <c r="BG185" s="20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>
        <v>7491</v>
      </c>
      <c r="BR185" s="21"/>
      <c r="BS185" s="21"/>
      <c r="BT185" s="19">
        <f t="shared" si="38"/>
        <v>7491</v>
      </c>
      <c r="BU185" s="20" t="s">
        <v>12</v>
      </c>
      <c r="BV185" s="19">
        <f t="shared" si="46"/>
        <v>7491</v>
      </c>
      <c r="BW185" s="20" t="s">
        <v>12</v>
      </c>
      <c r="BX185" s="19">
        <f t="shared" si="47"/>
        <v>0</v>
      </c>
      <c r="BY185" s="20" t="s">
        <v>12</v>
      </c>
      <c r="BZ185" s="19"/>
      <c r="CA185" s="20"/>
      <c r="CB185" s="19">
        <f t="shared" si="34"/>
        <v>0</v>
      </c>
      <c r="CC185" s="5"/>
      <c r="CD185" s="70"/>
      <c r="CE185" s="70"/>
    </row>
    <row r="186" spans="1:83" x14ac:dyDescent="0.2">
      <c r="A186" s="6">
        <f t="shared" si="32"/>
        <v>1</v>
      </c>
      <c r="B186" s="30" t="s">
        <v>410</v>
      </c>
      <c r="C186" s="19">
        <v>0</v>
      </c>
      <c r="D186" s="20"/>
      <c r="E186" s="21">
        <v>263.29000000000002</v>
      </c>
      <c r="F186" s="21"/>
      <c r="G186" s="21"/>
      <c r="H186" s="21"/>
      <c r="I186" s="21"/>
      <c r="J186" s="21"/>
      <c r="K186" s="21"/>
      <c r="L186" s="21"/>
      <c r="M186" s="21"/>
      <c r="N186" s="19">
        <f t="shared" si="33"/>
        <v>263.29000000000002</v>
      </c>
      <c r="O186" s="20"/>
      <c r="P186" s="21">
        <v>3925.17</v>
      </c>
      <c r="Q186" s="21">
        <v>676.12</v>
      </c>
      <c r="R186" s="21">
        <v>3305.36</v>
      </c>
      <c r="S186" s="21"/>
      <c r="T186" s="21"/>
      <c r="U186" s="60">
        <f t="shared" si="39"/>
        <v>7906.65</v>
      </c>
      <c r="V186" s="20" t="s">
        <v>543</v>
      </c>
      <c r="W186" s="21"/>
      <c r="X186" s="21"/>
      <c r="Y186" s="21"/>
      <c r="Z186" s="21"/>
      <c r="AA186" s="21"/>
      <c r="AB186" s="19">
        <f t="shared" si="40"/>
        <v>0</v>
      </c>
      <c r="AC186" s="20"/>
      <c r="AD186" s="19">
        <f t="shared" si="45"/>
        <v>8169.94</v>
      </c>
      <c r="AE186" s="20"/>
      <c r="AF186" s="21"/>
      <c r="AG186" s="21"/>
      <c r="AH186" s="21"/>
      <c r="AI186" s="21"/>
      <c r="AJ186" s="19">
        <f t="shared" si="41"/>
        <v>0</v>
      </c>
      <c r="AK186" s="20"/>
      <c r="AL186" s="21"/>
      <c r="AM186" s="21"/>
      <c r="AN186" s="21"/>
      <c r="AO186" s="21"/>
      <c r="AP186" s="19">
        <f t="shared" si="42"/>
        <v>0</v>
      </c>
      <c r="AQ186" s="20"/>
      <c r="AR186" s="21"/>
      <c r="AS186" s="21"/>
      <c r="AT186" s="21">
        <v>90.64</v>
      </c>
      <c r="AU186" s="21"/>
      <c r="AV186" s="21"/>
      <c r="AW186" s="21">
        <v>57.45</v>
      </c>
      <c r="AX186" s="19">
        <f t="shared" si="43"/>
        <v>148.09</v>
      </c>
      <c r="AY186" s="20"/>
      <c r="AZ186" s="21"/>
      <c r="BA186" s="21"/>
      <c r="BB186" s="21">
        <v>1339.45</v>
      </c>
      <c r="BC186" s="21"/>
      <c r="BD186" s="19">
        <f t="shared" si="44"/>
        <v>1339.45</v>
      </c>
      <c r="BE186" s="20"/>
      <c r="BF186" s="22">
        <v>822.67</v>
      </c>
      <c r="BG186" s="20"/>
      <c r="BH186" s="21"/>
      <c r="BI186" s="21"/>
      <c r="BJ186" s="21">
        <v>2895.62</v>
      </c>
      <c r="BK186" s="21"/>
      <c r="BL186" s="21"/>
      <c r="BM186" s="21"/>
      <c r="BN186" s="21"/>
      <c r="BO186" s="21"/>
      <c r="BP186" s="21"/>
      <c r="BQ186" s="21"/>
      <c r="BR186" s="21"/>
      <c r="BS186" s="21"/>
      <c r="BT186" s="19">
        <f t="shared" si="38"/>
        <v>2895.62</v>
      </c>
      <c r="BU186" s="20" t="s">
        <v>12</v>
      </c>
      <c r="BV186" s="19">
        <f t="shared" si="46"/>
        <v>5205.83</v>
      </c>
      <c r="BW186" s="20" t="s">
        <v>12</v>
      </c>
      <c r="BX186" s="19">
        <f t="shared" si="47"/>
        <v>2964.1099999999997</v>
      </c>
      <c r="BY186" s="20" t="s">
        <v>12</v>
      </c>
      <c r="BZ186" s="19"/>
      <c r="CA186" s="20"/>
      <c r="CB186" s="19">
        <f t="shared" si="34"/>
        <v>2964.1099999999997</v>
      </c>
      <c r="CC186" s="5"/>
      <c r="CD186" s="70"/>
      <c r="CE186" s="70">
        <v>2964.11</v>
      </c>
    </row>
    <row r="187" spans="1:83" x14ac:dyDescent="0.2">
      <c r="A187" s="6">
        <f t="shared" si="32"/>
        <v>1</v>
      </c>
      <c r="B187" s="30" t="s">
        <v>411</v>
      </c>
      <c r="C187" s="19">
        <v>47025</v>
      </c>
      <c r="D187" s="20"/>
      <c r="E187" s="21"/>
      <c r="F187" s="21"/>
      <c r="G187" s="21"/>
      <c r="H187" s="21">
        <v>157</v>
      </c>
      <c r="I187" s="21"/>
      <c r="J187" s="21"/>
      <c r="K187" s="21"/>
      <c r="L187" s="21"/>
      <c r="M187" s="21">
        <v>11414</v>
      </c>
      <c r="N187" s="19">
        <f t="shared" si="33"/>
        <v>11571</v>
      </c>
      <c r="O187" s="20"/>
      <c r="P187" s="21">
        <v>24892</v>
      </c>
      <c r="Q187" s="21"/>
      <c r="R187" s="21"/>
      <c r="S187" s="21"/>
      <c r="T187" s="21">
        <v>53500</v>
      </c>
      <c r="U187" s="60">
        <f t="shared" si="39"/>
        <v>78392</v>
      </c>
      <c r="V187" s="20"/>
      <c r="W187" s="21"/>
      <c r="X187" s="21"/>
      <c r="Y187" s="21"/>
      <c r="Z187" s="21"/>
      <c r="AA187" s="21"/>
      <c r="AB187" s="19">
        <f t="shared" si="40"/>
        <v>0</v>
      </c>
      <c r="AC187" s="20"/>
      <c r="AD187" s="19">
        <f t="shared" si="45"/>
        <v>89963</v>
      </c>
      <c r="AE187" s="20"/>
      <c r="AF187" s="21"/>
      <c r="AG187" s="21"/>
      <c r="AH187" s="21"/>
      <c r="AI187" s="21"/>
      <c r="AJ187" s="19">
        <f t="shared" si="41"/>
        <v>0</v>
      </c>
      <c r="AK187" s="20"/>
      <c r="AL187" s="21"/>
      <c r="AM187" s="21"/>
      <c r="AN187" s="21"/>
      <c r="AO187" s="21"/>
      <c r="AP187" s="19">
        <f t="shared" si="42"/>
        <v>0</v>
      </c>
      <c r="AQ187" s="20"/>
      <c r="AR187" s="21"/>
      <c r="AS187" s="21"/>
      <c r="AT187" s="21"/>
      <c r="AU187" s="21"/>
      <c r="AV187" s="21"/>
      <c r="AW187" s="21">
        <v>12784</v>
      </c>
      <c r="AX187" s="19">
        <f t="shared" si="43"/>
        <v>12784</v>
      </c>
      <c r="AY187" s="20"/>
      <c r="AZ187" s="21">
        <v>1231</v>
      </c>
      <c r="BA187" s="21"/>
      <c r="BB187" s="21"/>
      <c r="BC187" s="21">
        <v>7251</v>
      </c>
      <c r="BD187" s="19">
        <f t="shared" si="44"/>
        <v>8482</v>
      </c>
      <c r="BE187" s="20"/>
      <c r="BF187" s="22"/>
      <c r="BG187" s="20"/>
      <c r="BH187" s="21"/>
      <c r="BI187" s="21"/>
      <c r="BJ187" s="21">
        <v>3888</v>
      </c>
      <c r="BK187" s="21">
        <v>39758</v>
      </c>
      <c r="BL187" s="21"/>
      <c r="BM187" s="21"/>
      <c r="BN187" s="21"/>
      <c r="BO187" s="21"/>
      <c r="BP187" s="21"/>
      <c r="BQ187" s="21"/>
      <c r="BR187" s="21"/>
      <c r="BS187" s="21">
        <v>4229</v>
      </c>
      <c r="BT187" s="19">
        <f t="shared" si="38"/>
        <v>47875</v>
      </c>
      <c r="BU187" s="20" t="s">
        <v>12</v>
      </c>
      <c r="BV187" s="19">
        <f t="shared" si="46"/>
        <v>69141</v>
      </c>
      <c r="BW187" s="20" t="s">
        <v>12</v>
      </c>
      <c r="BX187" s="19">
        <f t="shared" si="47"/>
        <v>20822</v>
      </c>
      <c r="BY187" s="20" t="s">
        <v>12</v>
      </c>
      <c r="BZ187" s="19"/>
      <c r="CA187" s="20"/>
      <c r="CB187" s="19">
        <f t="shared" si="34"/>
        <v>67847</v>
      </c>
      <c r="CC187" s="5"/>
      <c r="CD187" s="70"/>
      <c r="CE187" s="70"/>
    </row>
    <row r="188" spans="1:83" x14ac:dyDescent="0.2">
      <c r="A188" s="6">
        <f t="shared" si="32"/>
        <v>1</v>
      </c>
      <c r="B188" s="30" t="s">
        <v>412</v>
      </c>
      <c r="C188" s="19"/>
      <c r="D188" s="20"/>
      <c r="E188" s="21">
        <v>9905</v>
      </c>
      <c r="F188" s="21"/>
      <c r="G188" s="21"/>
      <c r="H188" s="21"/>
      <c r="I188" s="21"/>
      <c r="J188" s="21"/>
      <c r="K188" s="21"/>
      <c r="L188" s="21"/>
      <c r="M188" s="21"/>
      <c r="N188" s="19">
        <f t="shared" si="33"/>
        <v>9905</v>
      </c>
      <c r="O188" s="20"/>
      <c r="P188" s="21">
        <v>9001</v>
      </c>
      <c r="Q188" s="21"/>
      <c r="R188" s="21"/>
      <c r="S188" s="21"/>
      <c r="T188" s="21"/>
      <c r="U188" s="60">
        <f t="shared" si="39"/>
        <v>9001</v>
      </c>
      <c r="V188" s="20"/>
      <c r="W188" s="21"/>
      <c r="X188" s="21"/>
      <c r="Y188" s="21"/>
      <c r="Z188" s="21"/>
      <c r="AA188" s="21"/>
      <c r="AB188" s="19">
        <f t="shared" si="40"/>
        <v>0</v>
      </c>
      <c r="AC188" s="20"/>
      <c r="AD188" s="19">
        <f t="shared" si="45"/>
        <v>18906</v>
      </c>
      <c r="AE188" s="20"/>
      <c r="AF188" s="21"/>
      <c r="AG188" s="21"/>
      <c r="AH188" s="21"/>
      <c r="AI188" s="21"/>
      <c r="AJ188" s="19">
        <f t="shared" si="41"/>
        <v>0</v>
      </c>
      <c r="AK188" s="20"/>
      <c r="AL188" s="21"/>
      <c r="AM188" s="21"/>
      <c r="AN188" s="21"/>
      <c r="AO188" s="21"/>
      <c r="AP188" s="19">
        <f t="shared" si="42"/>
        <v>0</v>
      </c>
      <c r="AQ188" s="20"/>
      <c r="AR188" s="21">
        <v>5635</v>
      </c>
      <c r="AS188" s="21"/>
      <c r="AT188" s="21">
        <v>2000</v>
      </c>
      <c r="AU188" s="21">
        <v>1700</v>
      </c>
      <c r="AV188" s="21"/>
      <c r="AW188" s="21"/>
      <c r="AX188" s="19">
        <f t="shared" si="43"/>
        <v>9335</v>
      </c>
      <c r="AY188" s="20"/>
      <c r="AZ188" s="21"/>
      <c r="BA188" s="21"/>
      <c r="BB188" s="21">
        <v>3600</v>
      </c>
      <c r="BC188" s="21"/>
      <c r="BD188" s="19">
        <f t="shared" si="44"/>
        <v>3600</v>
      </c>
      <c r="BE188" s="20"/>
      <c r="BF188" s="22">
        <v>400</v>
      </c>
      <c r="BG188" s="20"/>
      <c r="BH188" s="21"/>
      <c r="BI188" s="21"/>
      <c r="BJ188" s="21">
        <v>3253.47</v>
      </c>
      <c r="BK188" s="21"/>
      <c r="BL188" s="21"/>
      <c r="BM188" s="21"/>
      <c r="BN188" s="21"/>
      <c r="BO188" s="21"/>
      <c r="BP188" s="21"/>
      <c r="BQ188" s="21"/>
      <c r="BR188" s="21"/>
      <c r="BS188" s="21"/>
      <c r="BT188" s="19">
        <f t="shared" si="38"/>
        <v>3253.47</v>
      </c>
      <c r="BU188" s="20" t="s">
        <v>12</v>
      </c>
      <c r="BV188" s="19">
        <f t="shared" si="46"/>
        <v>16588.47</v>
      </c>
      <c r="BW188" s="20" t="s">
        <v>12</v>
      </c>
      <c r="BX188" s="19">
        <f t="shared" si="47"/>
        <v>2317.5299999999988</v>
      </c>
      <c r="BY188" s="20" t="s">
        <v>12</v>
      </c>
      <c r="BZ188" s="19"/>
      <c r="CA188" s="20"/>
      <c r="CB188" s="19">
        <f t="shared" si="34"/>
        <v>2317.5299999999988</v>
      </c>
      <c r="CC188" s="5"/>
      <c r="CD188" s="70"/>
      <c r="CE188" s="70">
        <v>2318</v>
      </c>
    </row>
    <row r="189" spans="1:83" x14ac:dyDescent="0.2">
      <c r="A189" s="6">
        <f t="shared" si="32"/>
        <v>1</v>
      </c>
      <c r="B189" s="30" t="s">
        <v>413</v>
      </c>
      <c r="C189" s="19">
        <v>0</v>
      </c>
      <c r="D189" s="20"/>
      <c r="E189" s="21">
        <v>20446</v>
      </c>
      <c r="F189" s="21"/>
      <c r="G189" s="21"/>
      <c r="H189" s="21">
        <v>153553</v>
      </c>
      <c r="I189" s="21"/>
      <c r="J189" s="21"/>
      <c r="K189" s="21">
        <v>764</v>
      </c>
      <c r="L189" s="21"/>
      <c r="M189" s="21">
        <v>4861</v>
      </c>
      <c r="N189" s="19">
        <f t="shared" si="33"/>
        <v>179624</v>
      </c>
      <c r="O189" s="20"/>
      <c r="P189" s="21">
        <v>30826</v>
      </c>
      <c r="Q189" s="21"/>
      <c r="R189" s="21"/>
      <c r="S189" s="21"/>
      <c r="T189" s="21"/>
      <c r="U189" s="60">
        <f t="shared" si="39"/>
        <v>30826</v>
      </c>
      <c r="V189" s="20"/>
      <c r="W189" s="21"/>
      <c r="X189" s="21"/>
      <c r="Y189" s="21"/>
      <c r="Z189" s="21"/>
      <c r="AA189" s="21"/>
      <c r="AB189" s="19">
        <f t="shared" si="40"/>
        <v>0</v>
      </c>
      <c r="AC189" s="20"/>
      <c r="AD189" s="19">
        <f t="shared" si="45"/>
        <v>210450</v>
      </c>
      <c r="AE189" s="20"/>
      <c r="AF189" s="21"/>
      <c r="AG189" s="21"/>
      <c r="AH189" s="21"/>
      <c r="AI189" s="21"/>
      <c r="AJ189" s="19">
        <f t="shared" si="41"/>
        <v>0</v>
      </c>
      <c r="AK189" s="20"/>
      <c r="AL189" s="21"/>
      <c r="AM189" s="21"/>
      <c r="AN189" s="21"/>
      <c r="AO189" s="21"/>
      <c r="AP189" s="19">
        <f t="shared" si="42"/>
        <v>0</v>
      </c>
      <c r="AQ189" s="20"/>
      <c r="AR189" s="21">
        <v>79618</v>
      </c>
      <c r="AS189" s="21"/>
      <c r="AT189" s="21"/>
      <c r="AU189" s="21"/>
      <c r="AV189" s="21"/>
      <c r="AW189" s="21">
        <v>44861</v>
      </c>
      <c r="AX189" s="19">
        <f t="shared" si="43"/>
        <v>124479</v>
      </c>
      <c r="AY189" s="20"/>
      <c r="AZ189" s="21"/>
      <c r="BA189" s="21"/>
      <c r="BB189" s="21"/>
      <c r="BC189" s="21">
        <v>8747</v>
      </c>
      <c r="BD189" s="19">
        <f t="shared" si="44"/>
        <v>8747</v>
      </c>
      <c r="BE189" s="20"/>
      <c r="BF189" s="22">
        <v>7163</v>
      </c>
      <c r="BG189" s="20"/>
      <c r="BH189" s="21"/>
      <c r="BI189" s="21"/>
      <c r="BJ189" s="21">
        <v>20209</v>
      </c>
      <c r="BK189" s="21"/>
      <c r="BL189" s="21"/>
      <c r="BM189" s="21">
        <v>2728</v>
      </c>
      <c r="BN189" s="21"/>
      <c r="BO189" s="21">
        <v>47124</v>
      </c>
      <c r="BP189" s="21"/>
      <c r="BQ189" s="21"/>
      <c r="BR189" s="21"/>
      <c r="BS189" s="21"/>
      <c r="BT189" s="19">
        <f t="shared" si="38"/>
        <v>70061</v>
      </c>
      <c r="BU189" s="20" t="s">
        <v>12</v>
      </c>
      <c r="BV189" s="19">
        <f t="shared" si="46"/>
        <v>210450</v>
      </c>
      <c r="BW189" s="20" t="s">
        <v>12</v>
      </c>
      <c r="BX189" s="19">
        <f t="shared" si="47"/>
        <v>0</v>
      </c>
      <c r="BY189" s="20" t="s">
        <v>12</v>
      </c>
      <c r="BZ189" s="19"/>
      <c r="CA189" s="20"/>
      <c r="CB189" s="19">
        <f t="shared" si="34"/>
        <v>0</v>
      </c>
      <c r="CC189" s="5"/>
      <c r="CD189" s="70"/>
      <c r="CE189" s="70"/>
    </row>
    <row r="190" spans="1:83" x14ac:dyDescent="0.2">
      <c r="A190" s="6">
        <f t="shared" si="32"/>
        <v>1</v>
      </c>
      <c r="B190" s="30" t="s">
        <v>414</v>
      </c>
      <c r="C190" s="19">
        <v>3477114</v>
      </c>
      <c r="D190" s="20"/>
      <c r="E190" s="21">
        <v>1558798.87</v>
      </c>
      <c r="F190" s="21"/>
      <c r="G190" s="21">
        <v>75015.11</v>
      </c>
      <c r="H190" s="21">
        <v>88341.96</v>
      </c>
      <c r="I190" s="21"/>
      <c r="J190" s="21"/>
      <c r="K190" s="21">
        <v>573620.25</v>
      </c>
      <c r="L190" s="21"/>
      <c r="M190" s="21">
        <v>2464809.11</v>
      </c>
      <c r="N190" s="19">
        <f t="shared" si="33"/>
        <v>4760585.3000000007</v>
      </c>
      <c r="O190" s="20"/>
      <c r="P190" s="21">
        <v>1555596.22</v>
      </c>
      <c r="Q190" s="21"/>
      <c r="R190" s="21"/>
      <c r="S190" s="21"/>
      <c r="T190" s="21">
        <v>71720.34</v>
      </c>
      <c r="U190" s="60">
        <f t="shared" si="39"/>
        <v>1627316.56</v>
      </c>
      <c r="V190" s="20"/>
      <c r="W190" s="21"/>
      <c r="X190" s="21"/>
      <c r="Y190" s="21"/>
      <c r="Z190" s="21"/>
      <c r="AA190" s="21"/>
      <c r="AB190" s="19">
        <f t="shared" si="40"/>
        <v>0</v>
      </c>
      <c r="AC190" s="20"/>
      <c r="AD190" s="19">
        <f t="shared" si="45"/>
        <v>6387901.8600000013</v>
      </c>
      <c r="AE190" s="20"/>
      <c r="AF190" s="21"/>
      <c r="AG190" s="21"/>
      <c r="AH190" s="21"/>
      <c r="AI190" s="21"/>
      <c r="AJ190" s="19">
        <f t="shared" si="41"/>
        <v>0</v>
      </c>
      <c r="AK190" s="20"/>
      <c r="AL190" s="21">
        <v>1153727.1399999999</v>
      </c>
      <c r="AM190" s="21"/>
      <c r="AN190" s="21"/>
      <c r="AO190" s="21">
        <v>13134.2</v>
      </c>
      <c r="AP190" s="19">
        <f t="shared" si="42"/>
        <v>1166861.3399999999</v>
      </c>
      <c r="AQ190" s="20"/>
      <c r="AR190" s="21">
        <v>918348.3</v>
      </c>
      <c r="AS190" s="21">
        <v>35196.620000000003</v>
      </c>
      <c r="AT190" s="21">
        <v>13742.08</v>
      </c>
      <c r="AU190" s="21"/>
      <c r="AV190" s="21"/>
      <c r="AW190" s="21">
        <v>80648.2</v>
      </c>
      <c r="AX190" s="19">
        <f t="shared" si="43"/>
        <v>1047935.2</v>
      </c>
      <c r="AY190" s="20"/>
      <c r="AZ190" s="21">
        <v>286223.40000000002</v>
      </c>
      <c r="BA190" s="21">
        <v>1867.76</v>
      </c>
      <c r="BB190" s="21">
        <v>172094.49</v>
      </c>
      <c r="BC190" s="21"/>
      <c r="BD190" s="19">
        <f t="shared" si="44"/>
        <v>460185.65</v>
      </c>
      <c r="BE190" s="20"/>
      <c r="BF190" s="22">
        <v>982778.26</v>
      </c>
      <c r="BG190" s="20"/>
      <c r="BH190" s="21"/>
      <c r="BI190" s="21"/>
      <c r="BJ190" s="21">
        <v>328305.46999999997</v>
      </c>
      <c r="BK190" s="21"/>
      <c r="BL190" s="21">
        <v>120760.69</v>
      </c>
      <c r="BM190" s="21"/>
      <c r="BN190" s="21"/>
      <c r="BO190" s="21"/>
      <c r="BP190" s="21"/>
      <c r="BQ190" s="21"/>
      <c r="BR190" s="21">
        <v>354111.96</v>
      </c>
      <c r="BS190" s="21">
        <v>3799</v>
      </c>
      <c r="BT190" s="19">
        <f t="shared" si="38"/>
        <v>806977.12</v>
      </c>
      <c r="BU190" s="20" t="s">
        <v>12</v>
      </c>
      <c r="BV190" s="19">
        <f t="shared" si="46"/>
        <v>4464737.5699999994</v>
      </c>
      <c r="BW190" s="20" t="s">
        <v>12</v>
      </c>
      <c r="BX190" s="19">
        <f t="shared" si="47"/>
        <v>1923164.2900000019</v>
      </c>
      <c r="BY190" s="20" t="s">
        <v>12</v>
      </c>
      <c r="BZ190" s="19">
        <v>134011.17000000001</v>
      </c>
      <c r="CA190" s="20"/>
      <c r="CB190" s="19">
        <f t="shared" si="34"/>
        <v>5534289.4600000018</v>
      </c>
      <c r="CC190" s="5"/>
      <c r="CD190" s="70">
        <v>5534289</v>
      </c>
      <c r="CE190" s="70"/>
    </row>
    <row r="191" spans="1:83" x14ac:dyDescent="0.2">
      <c r="A191" s="6">
        <f t="shared" si="32"/>
        <v>1</v>
      </c>
      <c r="B191" s="30" t="s">
        <v>415</v>
      </c>
      <c r="C191" s="19">
        <v>11900</v>
      </c>
      <c r="D191" s="20"/>
      <c r="E191" s="21"/>
      <c r="F191" s="21"/>
      <c r="G191" s="21"/>
      <c r="H191" s="21"/>
      <c r="I191" s="21"/>
      <c r="J191" s="21"/>
      <c r="K191" s="21"/>
      <c r="L191" s="21"/>
      <c r="M191" s="21"/>
      <c r="N191" s="19">
        <f t="shared" si="33"/>
        <v>0</v>
      </c>
      <c r="O191" s="20"/>
      <c r="P191" s="21">
        <v>38034</v>
      </c>
      <c r="Q191" s="21"/>
      <c r="R191" s="21"/>
      <c r="S191" s="21"/>
      <c r="T191" s="21"/>
      <c r="U191" s="60">
        <f t="shared" si="39"/>
        <v>38034</v>
      </c>
      <c r="V191" s="20"/>
      <c r="W191" s="21"/>
      <c r="X191" s="21"/>
      <c r="Y191" s="21"/>
      <c r="Z191" s="21"/>
      <c r="AA191" s="21"/>
      <c r="AB191" s="19">
        <f t="shared" si="40"/>
        <v>0</v>
      </c>
      <c r="AC191" s="20"/>
      <c r="AD191" s="19">
        <f t="shared" si="45"/>
        <v>38034</v>
      </c>
      <c r="AE191" s="20"/>
      <c r="AF191" s="21"/>
      <c r="AG191" s="21"/>
      <c r="AH191" s="21"/>
      <c r="AI191" s="21"/>
      <c r="AJ191" s="19">
        <f t="shared" si="41"/>
        <v>0</v>
      </c>
      <c r="AK191" s="20"/>
      <c r="AL191" s="21"/>
      <c r="AM191" s="21"/>
      <c r="AN191" s="21">
        <v>682</v>
      </c>
      <c r="AO191" s="21"/>
      <c r="AP191" s="19">
        <f t="shared" si="42"/>
        <v>682</v>
      </c>
      <c r="AQ191" s="20"/>
      <c r="AR191" s="21"/>
      <c r="AS191" s="21">
        <v>787</v>
      </c>
      <c r="AT191" s="21">
        <v>5021</v>
      </c>
      <c r="AU191" s="21"/>
      <c r="AV191" s="21"/>
      <c r="AW191" s="21">
        <v>5149</v>
      </c>
      <c r="AX191" s="19">
        <f t="shared" si="43"/>
        <v>10957</v>
      </c>
      <c r="AY191" s="20"/>
      <c r="AZ191" s="21"/>
      <c r="BA191" s="21"/>
      <c r="BB191" s="21">
        <v>3898</v>
      </c>
      <c r="BC191" s="21"/>
      <c r="BD191" s="19">
        <f t="shared" si="44"/>
        <v>3898</v>
      </c>
      <c r="BE191" s="20"/>
      <c r="BF191" s="22">
        <v>1112</v>
      </c>
      <c r="BG191" s="20"/>
      <c r="BH191" s="21"/>
      <c r="BI191" s="21"/>
      <c r="BJ191" s="21">
        <v>4609</v>
      </c>
      <c r="BK191" s="21"/>
      <c r="BL191" s="21"/>
      <c r="BM191" s="21"/>
      <c r="BN191" s="21"/>
      <c r="BO191" s="21"/>
      <c r="BP191" s="21"/>
      <c r="BQ191" s="21"/>
      <c r="BR191" s="21"/>
      <c r="BS191" s="21"/>
      <c r="BT191" s="19">
        <f t="shared" si="38"/>
        <v>4609</v>
      </c>
      <c r="BU191" s="20" t="s">
        <v>12</v>
      </c>
      <c r="BV191" s="19">
        <f t="shared" si="46"/>
        <v>21258</v>
      </c>
      <c r="BW191" s="20" t="s">
        <v>12</v>
      </c>
      <c r="BX191" s="19">
        <f t="shared" si="47"/>
        <v>16776</v>
      </c>
      <c r="BY191" s="20" t="s">
        <v>12</v>
      </c>
      <c r="BZ191" s="19"/>
      <c r="CA191" s="20"/>
      <c r="CB191" s="19">
        <f t="shared" si="34"/>
        <v>28676</v>
      </c>
      <c r="CC191" s="5"/>
      <c r="CD191" s="70"/>
      <c r="CE191" s="70">
        <v>28676</v>
      </c>
    </row>
    <row r="192" spans="1:83" x14ac:dyDescent="0.2">
      <c r="A192" s="6">
        <f t="shared" si="32"/>
        <v>1</v>
      </c>
      <c r="B192" s="30" t="s">
        <v>416</v>
      </c>
      <c r="C192" s="19">
        <v>98760</v>
      </c>
      <c r="D192" s="20"/>
      <c r="E192" s="21">
        <v>190218</v>
      </c>
      <c r="F192" s="21"/>
      <c r="G192" s="21"/>
      <c r="H192" s="21"/>
      <c r="I192" s="21"/>
      <c r="J192" s="21"/>
      <c r="K192" s="21"/>
      <c r="L192" s="21"/>
      <c r="M192" s="21">
        <v>12556</v>
      </c>
      <c r="N192" s="19">
        <f t="shared" si="33"/>
        <v>202774</v>
      </c>
      <c r="O192" s="20"/>
      <c r="P192" s="21">
        <v>67821</v>
      </c>
      <c r="Q192" s="21"/>
      <c r="R192" s="21"/>
      <c r="S192" s="21"/>
      <c r="T192" s="21"/>
      <c r="U192" s="60">
        <f t="shared" si="39"/>
        <v>67821</v>
      </c>
      <c r="V192" s="20"/>
      <c r="W192" s="21"/>
      <c r="X192" s="21"/>
      <c r="Y192" s="21"/>
      <c r="Z192" s="21"/>
      <c r="AA192" s="21"/>
      <c r="AB192" s="19">
        <f t="shared" si="40"/>
        <v>0</v>
      </c>
      <c r="AC192" s="20"/>
      <c r="AD192" s="19">
        <f t="shared" si="45"/>
        <v>270595</v>
      </c>
      <c r="AE192" s="20"/>
      <c r="AF192" s="21"/>
      <c r="AG192" s="21"/>
      <c r="AH192" s="21"/>
      <c r="AI192" s="21"/>
      <c r="AJ192" s="19">
        <f t="shared" si="41"/>
        <v>0</v>
      </c>
      <c r="AK192" s="20"/>
      <c r="AL192" s="21"/>
      <c r="AM192" s="21"/>
      <c r="AN192" s="21"/>
      <c r="AO192" s="21"/>
      <c r="AP192" s="19">
        <f t="shared" si="42"/>
        <v>0</v>
      </c>
      <c r="AQ192" s="20"/>
      <c r="AR192" s="21"/>
      <c r="AS192" s="21"/>
      <c r="AT192" s="21">
        <v>15388</v>
      </c>
      <c r="AU192" s="21"/>
      <c r="AV192" s="21"/>
      <c r="AW192" s="21">
        <v>99564</v>
      </c>
      <c r="AX192" s="19">
        <f t="shared" si="43"/>
        <v>114952</v>
      </c>
      <c r="AY192" s="20"/>
      <c r="AZ192" s="21"/>
      <c r="BA192" s="21"/>
      <c r="BB192" s="21"/>
      <c r="BC192" s="21"/>
      <c r="BD192" s="19">
        <f t="shared" si="44"/>
        <v>0</v>
      </c>
      <c r="BE192" s="20"/>
      <c r="BF192" s="22">
        <v>68668</v>
      </c>
      <c r="BG192" s="20"/>
      <c r="BH192" s="21"/>
      <c r="BI192" s="21"/>
      <c r="BJ192" s="21">
        <v>5703</v>
      </c>
      <c r="BK192" s="21"/>
      <c r="BL192" s="21"/>
      <c r="BM192" s="21"/>
      <c r="BN192" s="21"/>
      <c r="BO192" s="21"/>
      <c r="BP192" s="21"/>
      <c r="BQ192" s="21"/>
      <c r="BR192" s="21"/>
      <c r="BS192" s="21"/>
      <c r="BT192" s="19">
        <f t="shared" si="38"/>
        <v>5703</v>
      </c>
      <c r="BU192" s="20" t="s">
        <v>12</v>
      </c>
      <c r="BV192" s="19">
        <f t="shared" si="46"/>
        <v>189323</v>
      </c>
      <c r="BW192" s="20" t="s">
        <v>12</v>
      </c>
      <c r="BX192" s="19">
        <f t="shared" si="47"/>
        <v>81272</v>
      </c>
      <c r="BY192" s="20" t="s">
        <v>12</v>
      </c>
      <c r="BZ192" s="19"/>
      <c r="CA192" s="20"/>
      <c r="CB192" s="19">
        <f t="shared" si="34"/>
        <v>180032</v>
      </c>
      <c r="CC192" s="5"/>
      <c r="CD192" s="70"/>
      <c r="CE192" s="70"/>
    </row>
    <row r="193" spans="1:83" x14ac:dyDescent="0.2">
      <c r="A193" s="6">
        <f t="shared" si="32"/>
        <v>1</v>
      </c>
      <c r="B193" s="30" t="s">
        <v>417</v>
      </c>
      <c r="C193" s="19">
        <v>21172</v>
      </c>
      <c r="D193" s="20"/>
      <c r="E193" s="21">
        <v>140470</v>
      </c>
      <c r="F193" s="21"/>
      <c r="G193" s="21"/>
      <c r="H193" s="21">
        <v>132500</v>
      </c>
      <c r="I193" s="21"/>
      <c r="J193" s="21"/>
      <c r="K193" s="21">
        <v>15396</v>
      </c>
      <c r="L193" s="21"/>
      <c r="M193" s="21">
        <v>1012671</v>
      </c>
      <c r="N193" s="19">
        <f t="shared" si="33"/>
        <v>1301037</v>
      </c>
      <c r="O193" s="20"/>
      <c r="P193" s="21">
        <v>26427</v>
      </c>
      <c r="Q193" s="21">
        <v>11765</v>
      </c>
      <c r="R193" s="21"/>
      <c r="S193" s="21"/>
      <c r="T193" s="21">
        <v>88550</v>
      </c>
      <c r="U193" s="60">
        <f t="shared" si="39"/>
        <v>126742</v>
      </c>
      <c r="V193" s="20"/>
      <c r="W193" s="21"/>
      <c r="X193" s="21"/>
      <c r="Y193" s="21"/>
      <c r="Z193" s="21"/>
      <c r="AA193" s="21"/>
      <c r="AB193" s="19">
        <f t="shared" si="40"/>
        <v>0</v>
      </c>
      <c r="AC193" s="20"/>
      <c r="AD193" s="19">
        <f t="shared" si="45"/>
        <v>1427779</v>
      </c>
      <c r="AE193" s="20"/>
      <c r="AF193" s="21"/>
      <c r="AG193" s="21"/>
      <c r="AH193" s="21"/>
      <c r="AI193" s="21">
        <v>39835</v>
      </c>
      <c r="AJ193" s="19">
        <f t="shared" si="41"/>
        <v>39835</v>
      </c>
      <c r="AK193" s="20"/>
      <c r="AL193" s="21">
        <v>1007665</v>
      </c>
      <c r="AM193" s="21"/>
      <c r="AN193" s="21"/>
      <c r="AO193" s="21"/>
      <c r="AP193" s="19">
        <f t="shared" si="42"/>
        <v>1007665</v>
      </c>
      <c r="AQ193" s="20"/>
      <c r="AR193" s="21"/>
      <c r="AS193" s="21"/>
      <c r="AT193" s="21">
        <v>13536</v>
      </c>
      <c r="AU193" s="21"/>
      <c r="AV193" s="21"/>
      <c r="AW193" s="21">
        <v>109776</v>
      </c>
      <c r="AX193" s="19">
        <f t="shared" si="43"/>
        <v>123312</v>
      </c>
      <c r="AY193" s="20"/>
      <c r="AZ193" s="21">
        <v>92900</v>
      </c>
      <c r="BA193" s="21">
        <v>14597</v>
      </c>
      <c r="BB193" s="21">
        <v>17872</v>
      </c>
      <c r="BC193" s="21"/>
      <c r="BD193" s="19">
        <f t="shared" si="44"/>
        <v>125369</v>
      </c>
      <c r="BE193" s="20"/>
      <c r="BF193" s="22">
        <v>8773</v>
      </c>
      <c r="BG193" s="20"/>
      <c r="BH193" s="21"/>
      <c r="BI193" s="21"/>
      <c r="BJ193" s="21">
        <v>44275</v>
      </c>
      <c r="BK193" s="21"/>
      <c r="BL193" s="21"/>
      <c r="BM193" s="21"/>
      <c r="BN193" s="21"/>
      <c r="BO193" s="21"/>
      <c r="BP193" s="21"/>
      <c r="BQ193" s="21"/>
      <c r="BR193" s="21"/>
      <c r="BS193" s="21">
        <v>12459</v>
      </c>
      <c r="BT193" s="19">
        <f t="shared" si="38"/>
        <v>56734</v>
      </c>
      <c r="BU193" s="20" t="s">
        <v>12</v>
      </c>
      <c r="BV193" s="19">
        <f t="shared" si="46"/>
        <v>1361688</v>
      </c>
      <c r="BW193" s="20" t="s">
        <v>12</v>
      </c>
      <c r="BX193" s="19">
        <f t="shared" si="47"/>
        <v>66091</v>
      </c>
      <c r="BY193" s="20" t="s">
        <v>12</v>
      </c>
      <c r="BZ193" s="19"/>
      <c r="CA193" s="20"/>
      <c r="CB193" s="19">
        <f t="shared" si="34"/>
        <v>87263</v>
      </c>
      <c r="CC193" s="5"/>
      <c r="CD193" s="70">
        <v>64269</v>
      </c>
      <c r="CE193" s="70">
        <v>22994</v>
      </c>
    </row>
    <row r="194" spans="1:83" x14ac:dyDescent="0.2">
      <c r="A194" s="6">
        <f t="shared" si="32"/>
        <v>1</v>
      </c>
      <c r="B194" s="30" t="s">
        <v>418</v>
      </c>
      <c r="C194" s="19">
        <v>0</v>
      </c>
      <c r="D194" s="20"/>
      <c r="E194" s="21">
        <v>19688</v>
      </c>
      <c r="F194" s="21"/>
      <c r="G194" s="21"/>
      <c r="H194" s="21">
        <v>4377</v>
      </c>
      <c r="I194" s="21"/>
      <c r="J194" s="21"/>
      <c r="K194" s="21"/>
      <c r="L194" s="21"/>
      <c r="M194" s="21"/>
      <c r="N194" s="19">
        <f t="shared" si="33"/>
        <v>24065</v>
      </c>
      <c r="O194" s="20"/>
      <c r="P194" s="21">
        <v>6260</v>
      </c>
      <c r="Q194" s="21">
        <v>6250</v>
      </c>
      <c r="R194" s="21">
        <v>7086</v>
      </c>
      <c r="S194" s="21"/>
      <c r="T194" s="21"/>
      <c r="U194" s="60">
        <f t="shared" si="39"/>
        <v>19596</v>
      </c>
      <c r="V194" s="20"/>
      <c r="W194" s="21"/>
      <c r="X194" s="21"/>
      <c r="Y194" s="21"/>
      <c r="Z194" s="21"/>
      <c r="AA194" s="21">
        <v>15054</v>
      </c>
      <c r="AB194" s="19">
        <f t="shared" si="40"/>
        <v>15054</v>
      </c>
      <c r="AC194" s="20"/>
      <c r="AD194" s="19">
        <f t="shared" si="45"/>
        <v>58715</v>
      </c>
      <c r="AE194" s="20"/>
      <c r="AF194" s="21"/>
      <c r="AG194" s="21"/>
      <c r="AH194" s="21"/>
      <c r="AI194" s="21"/>
      <c r="AJ194" s="19">
        <f t="shared" si="41"/>
        <v>0</v>
      </c>
      <c r="AK194" s="20"/>
      <c r="AL194" s="21"/>
      <c r="AM194" s="21"/>
      <c r="AN194" s="21"/>
      <c r="AO194" s="21"/>
      <c r="AP194" s="19">
        <f t="shared" si="42"/>
        <v>0</v>
      </c>
      <c r="AQ194" s="20"/>
      <c r="AR194" s="21"/>
      <c r="AS194" s="21"/>
      <c r="AT194" s="21">
        <v>5124</v>
      </c>
      <c r="AU194" s="21"/>
      <c r="AV194" s="21"/>
      <c r="AW194" s="21"/>
      <c r="AX194" s="19">
        <f t="shared" si="43"/>
        <v>5124</v>
      </c>
      <c r="AY194" s="20"/>
      <c r="AZ194" s="21"/>
      <c r="BA194" s="21"/>
      <c r="BB194" s="21">
        <v>6833</v>
      </c>
      <c r="BC194" s="21"/>
      <c r="BD194" s="19">
        <f t="shared" si="44"/>
        <v>6833</v>
      </c>
      <c r="BE194" s="20"/>
      <c r="BF194" s="22">
        <v>26361</v>
      </c>
      <c r="BG194" s="20"/>
      <c r="BH194" s="21"/>
      <c r="BI194" s="21"/>
      <c r="BJ194" s="21">
        <v>5343</v>
      </c>
      <c r="BK194" s="21"/>
      <c r="BL194" s="21"/>
      <c r="BM194" s="21"/>
      <c r="BN194" s="21"/>
      <c r="BO194" s="21"/>
      <c r="BP194" s="21"/>
      <c r="BQ194" s="21">
        <v>15054</v>
      </c>
      <c r="BR194" s="21"/>
      <c r="BS194" s="21"/>
      <c r="BT194" s="19">
        <f t="shared" si="38"/>
        <v>20397</v>
      </c>
      <c r="BU194" s="20" t="s">
        <v>12</v>
      </c>
      <c r="BV194" s="19">
        <f t="shared" si="46"/>
        <v>58715</v>
      </c>
      <c r="BW194" s="20" t="s">
        <v>12</v>
      </c>
      <c r="BX194" s="19">
        <f t="shared" si="47"/>
        <v>0</v>
      </c>
      <c r="BY194" s="20" t="s">
        <v>12</v>
      </c>
      <c r="BZ194" s="19"/>
      <c r="CA194" s="20"/>
      <c r="CB194" s="19">
        <f t="shared" si="34"/>
        <v>0</v>
      </c>
      <c r="CC194" s="5"/>
      <c r="CD194" s="70"/>
      <c r="CE194" s="70"/>
    </row>
    <row r="195" spans="1:83" x14ac:dyDescent="0.2">
      <c r="A195" s="6">
        <f t="shared" si="32"/>
        <v>1</v>
      </c>
      <c r="B195" s="30" t="s">
        <v>419</v>
      </c>
      <c r="C195" s="19">
        <v>347492</v>
      </c>
      <c r="D195" s="20"/>
      <c r="E195" s="21">
        <v>24007</v>
      </c>
      <c r="F195" s="21"/>
      <c r="G195" s="21">
        <v>574</v>
      </c>
      <c r="H195" s="21"/>
      <c r="I195" s="21"/>
      <c r="J195" s="21"/>
      <c r="K195" s="21"/>
      <c r="L195" s="21"/>
      <c r="M195" s="21">
        <v>5666</v>
      </c>
      <c r="N195" s="19">
        <f t="shared" si="33"/>
        <v>30247</v>
      </c>
      <c r="O195" s="20"/>
      <c r="P195" s="21">
        <v>14009</v>
      </c>
      <c r="Q195" s="21"/>
      <c r="R195" s="21">
        <v>3047</v>
      </c>
      <c r="S195" s="21"/>
      <c r="T195" s="21"/>
      <c r="U195" s="60">
        <f t="shared" si="39"/>
        <v>17056</v>
      </c>
      <c r="V195" s="20"/>
      <c r="W195" s="21"/>
      <c r="X195" s="21"/>
      <c r="Y195" s="21"/>
      <c r="Z195" s="21"/>
      <c r="AA195" s="21"/>
      <c r="AB195" s="19">
        <f t="shared" si="40"/>
        <v>0</v>
      </c>
      <c r="AC195" s="20"/>
      <c r="AD195" s="19">
        <f t="shared" si="45"/>
        <v>47303</v>
      </c>
      <c r="AE195" s="20"/>
      <c r="AF195" s="21"/>
      <c r="AG195" s="21"/>
      <c r="AH195" s="21"/>
      <c r="AI195" s="21"/>
      <c r="AJ195" s="19">
        <f t="shared" si="41"/>
        <v>0</v>
      </c>
      <c r="AK195" s="20"/>
      <c r="AL195" s="21"/>
      <c r="AM195" s="21"/>
      <c r="AN195" s="21"/>
      <c r="AO195" s="21"/>
      <c r="AP195" s="19">
        <f t="shared" si="42"/>
        <v>0</v>
      </c>
      <c r="AQ195" s="20"/>
      <c r="AR195" s="21"/>
      <c r="AS195" s="21"/>
      <c r="AT195" s="21">
        <v>603</v>
      </c>
      <c r="AU195" s="21"/>
      <c r="AV195" s="21"/>
      <c r="AW195" s="21"/>
      <c r="AX195" s="19">
        <f t="shared" si="43"/>
        <v>603</v>
      </c>
      <c r="AY195" s="20"/>
      <c r="AZ195" s="21"/>
      <c r="BA195" s="21"/>
      <c r="BB195" s="21">
        <v>1662</v>
      </c>
      <c r="BC195" s="21"/>
      <c r="BD195" s="19">
        <f t="shared" si="44"/>
        <v>1662</v>
      </c>
      <c r="BE195" s="20"/>
      <c r="BF195" s="22">
        <v>19972</v>
      </c>
      <c r="BG195" s="20"/>
      <c r="BH195" s="21"/>
      <c r="BI195" s="21"/>
      <c r="BJ195" s="21">
        <v>7284</v>
      </c>
      <c r="BK195" s="21">
        <v>3932</v>
      </c>
      <c r="BL195" s="21"/>
      <c r="BM195" s="21"/>
      <c r="BN195" s="21"/>
      <c r="BO195" s="21"/>
      <c r="BP195" s="21"/>
      <c r="BQ195" s="21"/>
      <c r="BR195" s="21"/>
      <c r="BS195" s="21"/>
      <c r="BT195" s="19">
        <f t="shared" si="38"/>
        <v>11216</v>
      </c>
      <c r="BU195" s="20" t="s">
        <v>12</v>
      </c>
      <c r="BV195" s="19">
        <f t="shared" si="46"/>
        <v>33453</v>
      </c>
      <c r="BW195" s="20" t="s">
        <v>12</v>
      </c>
      <c r="BX195" s="19">
        <f t="shared" si="47"/>
        <v>13850</v>
      </c>
      <c r="BY195" s="20" t="s">
        <v>12</v>
      </c>
      <c r="BZ195" s="19">
        <v>-5600</v>
      </c>
      <c r="CA195" s="20"/>
      <c r="CB195" s="19">
        <f t="shared" si="34"/>
        <v>355742</v>
      </c>
      <c r="CC195" s="5"/>
      <c r="CD195" s="70">
        <v>275000</v>
      </c>
      <c r="CE195" s="70"/>
    </row>
    <row r="196" spans="1:83" x14ac:dyDescent="0.2">
      <c r="A196" s="6">
        <f t="shared" si="32"/>
        <v>1</v>
      </c>
      <c r="B196" s="30" t="s">
        <v>420</v>
      </c>
      <c r="C196" s="19">
        <v>647630</v>
      </c>
      <c r="D196" s="20"/>
      <c r="E196" s="21">
        <v>231162</v>
      </c>
      <c r="F196" s="21"/>
      <c r="G196" s="21">
        <v>5010</v>
      </c>
      <c r="H196" s="21">
        <v>50000</v>
      </c>
      <c r="I196" s="21"/>
      <c r="J196" s="21"/>
      <c r="K196" s="21"/>
      <c r="L196" s="21"/>
      <c r="M196" s="21">
        <v>14103</v>
      </c>
      <c r="N196" s="19">
        <f t="shared" si="33"/>
        <v>300275</v>
      </c>
      <c r="O196" s="20"/>
      <c r="P196" s="21">
        <v>186666</v>
      </c>
      <c r="Q196" s="21"/>
      <c r="R196" s="21">
        <v>52799</v>
      </c>
      <c r="S196" s="21"/>
      <c r="T196" s="21"/>
      <c r="U196" s="60">
        <f t="shared" si="39"/>
        <v>239465</v>
      </c>
      <c r="V196" s="20"/>
      <c r="W196" s="21"/>
      <c r="X196" s="21"/>
      <c r="Y196" s="21"/>
      <c r="Z196" s="21"/>
      <c r="AA196" s="21"/>
      <c r="AB196" s="19">
        <f t="shared" si="40"/>
        <v>0</v>
      </c>
      <c r="AC196" s="20"/>
      <c r="AD196" s="19">
        <f t="shared" si="45"/>
        <v>539740</v>
      </c>
      <c r="AE196" s="20"/>
      <c r="AF196" s="21"/>
      <c r="AG196" s="21"/>
      <c r="AH196" s="21"/>
      <c r="AI196" s="21"/>
      <c r="AJ196" s="19">
        <f t="shared" si="41"/>
        <v>0</v>
      </c>
      <c r="AK196" s="20"/>
      <c r="AL196" s="21">
        <v>50915</v>
      </c>
      <c r="AM196" s="21">
        <v>9114</v>
      </c>
      <c r="AN196" s="21"/>
      <c r="AO196" s="21">
        <v>6840</v>
      </c>
      <c r="AP196" s="19">
        <f t="shared" si="42"/>
        <v>66869</v>
      </c>
      <c r="AQ196" s="20"/>
      <c r="AR196" s="21"/>
      <c r="AS196" s="21">
        <v>45816</v>
      </c>
      <c r="AT196" s="21">
        <v>29638</v>
      </c>
      <c r="AU196" s="21">
        <v>16934</v>
      </c>
      <c r="AV196" s="21"/>
      <c r="AW196" s="21">
        <v>80481</v>
      </c>
      <c r="AX196" s="19">
        <f t="shared" si="43"/>
        <v>172869</v>
      </c>
      <c r="AY196" s="20"/>
      <c r="AZ196" s="21">
        <v>9000</v>
      </c>
      <c r="BA196" s="21"/>
      <c r="BB196" s="21">
        <v>37037</v>
      </c>
      <c r="BC196" s="21">
        <v>19216</v>
      </c>
      <c r="BD196" s="19">
        <f t="shared" si="44"/>
        <v>65253</v>
      </c>
      <c r="BE196" s="20"/>
      <c r="BF196" s="22">
        <v>95000</v>
      </c>
      <c r="BG196" s="20"/>
      <c r="BH196" s="21"/>
      <c r="BI196" s="21"/>
      <c r="BJ196" s="21">
        <v>57627</v>
      </c>
      <c r="BK196" s="21">
        <v>13033</v>
      </c>
      <c r="BL196" s="21"/>
      <c r="BM196" s="21"/>
      <c r="BN196" s="21"/>
      <c r="BO196" s="21"/>
      <c r="BP196" s="21"/>
      <c r="BQ196" s="21"/>
      <c r="BR196" s="21"/>
      <c r="BS196" s="21"/>
      <c r="BT196" s="19">
        <f t="shared" si="38"/>
        <v>70660</v>
      </c>
      <c r="BU196" s="20" t="s">
        <v>12</v>
      </c>
      <c r="BV196" s="19">
        <f t="shared" si="46"/>
        <v>470651</v>
      </c>
      <c r="BW196" s="20" t="s">
        <v>12</v>
      </c>
      <c r="BX196" s="19">
        <f t="shared" si="47"/>
        <v>69089</v>
      </c>
      <c r="BY196" s="20" t="s">
        <v>12</v>
      </c>
      <c r="BZ196" s="19"/>
      <c r="CA196" s="20"/>
      <c r="CB196" s="19">
        <f t="shared" si="34"/>
        <v>716719</v>
      </c>
      <c r="CC196" s="5"/>
      <c r="CD196" s="70">
        <v>200000</v>
      </c>
      <c r="CE196" s="70">
        <v>516719</v>
      </c>
    </row>
    <row r="197" spans="1:83" x14ac:dyDescent="0.2">
      <c r="A197" s="6">
        <f t="shared" si="32"/>
        <v>1</v>
      </c>
      <c r="B197" s="30" t="s">
        <v>421</v>
      </c>
      <c r="C197" s="19">
        <v>239806</v>
      </c>
      <c r="D197" s="20"/>
      <c r="E197" s="21">
        <v>83169</v>
      </c>
      <c r="F197" s="21"/>
      <c r="G197" s="21"/>
      <c r="H197" s="21"/>
      <c r="I197" s="21"/>
      <c r="J197" s="21"/>
      <c r="K197" s="21">
        <v>33801</v>
      </c>
      <c r="L197" s="21"/>
      <c r="M197" s="21"/>
      <c r="N197" s="19">
        <f t="shared" si="33"/>
        <v>116970</v>
      </c>
      <c r="O197" s="20"/>
      <c r="P197" s="21">
        <v>91667</v>
      </c>
      <c r="Q197" s="21">
        <v>11582</v>
      </c>
      <c r="R197" s="21">
        <v>13497</v>
      </c>
      <c r="S197" s="21"/>
      <c r="T197" s="21"/>
      <c r="U197" s="60">
        <f t="shared" si="39"/>
        <v>116746</v>
      </c>
      <c r="V197" s="20"/>
      <c r="W197" s="21"/>
      <c r="X197" s="21"/>
      <c r="Y197" s="21"/>
      <c r="Z197" s="21"/>
      <c r="AA197" s="21"/>
      <c r="AB197" s="19">
        <f t="shared" si="40"/>
        <v>0</v>
      </c>
      <c r="AC197" s="20"/>
      <c r="AD197" s="19">
        <f t="shared" si="45"/>
        <v>233716</v>
      </c>
      <c r="AE197" s="20"/>
      <c r="AF197" s="21"/>
      <c r="AG197" s="21">
        <v>11796</v>
      </c>
      <c r="AH197" s="21"/>
      <c r="AI197" s="21"/>
      <c r="AJ197" s="19">
        <f t="shared" si="41"/>
        <v>11796</v>
      </c>
      <c r="AK197" s="20"/>
      <c r="AL197" s="21"/>
      <c r="AM197" s="21">
        <v>23234</v>
      </c>
      <c r="AN197" s="21"/>
      <c r="AO197" s="21">
        <v>9271</v>
      </c>
      <c r="AP197" s="19">
        <f t="shared" si="42"/>
        <v>32505</v>
      </c>
      <c r="AQ197" s="20"/>
      <c r="AR197" s="21">
        <v>17566</v>
      </c>
      <c r="AS197" s="21">
        <v>17565</v>
      </c>
      <c r="AT197" s="21"/>
      <c r="AU197" s="21"/>
      <c r="AV197" s="21"/>
      <c r="AW197" s="21"/>
      <c r="AX197" s="19">
        <f t="shared" si="43"/>
        <v>35131</v>
      </c>
      <c r="AY197" s="20"/>
      <c r="AZ197" s="21">
        <v>3731</v>
      </c>
      <c r="BA197" s="21"/>
      <c r="BB197" s="21">
        <v>7510</v>
      </c>
      <c r="BC197" s="21"/>
      <c r="BD197" s="19">
        <f t="shared" si="44"/>
        <v>11241</v>
      </c>
      <c r="BE197" s="20"/>
      <c r="BF197" s="22">
        <v>11464</v>
      </c>
      <c r="BG197" s="20"/>
      <c r="BH197" s="21"/>
      <c r="BI197" s="21"/>
      <c r="BJ197" s="21">
        <v>18873</v>
      </c>
      <c r="BK197" s="21">
        <v>382</v>
      </c>
      <c r="BL197" s="21">
        <v>961</v>
      </c>
      <c r="BM197" s="21"/>
      <c r="BN197" s="21"/>
      <c r="BO197" s="21"/>
      <c r="BP197" s="21"/>
      <c r="BQ197" s="21"/>
      <c r="BR197" s="21"/>
      <c r="BS197" s="21">
        <v>36416</v>
      </c>
      <c r="BT197" s="19">
        <f t="shared" si="38"/>
        <v>56632</v>
      </c>
      <c r="BU197" s="20" t="s">
        <v>12</v>
      </c>
      <c r="BV197" s="19">
        <f t="shared" si="46"/>
        <v>158769</v>
      </c>
      <c r="BW197" s="20" t="s">
        <v>12</v>
      </c>
      <c r="BX197" s="19">
        <f t="shared" si="47"/>
        <v>74947</v>
      </c>
      <c r="BY197" s="20" t="s">
        <v>12</v>
      </c>
      <c r="BZ197" s="19"/>
      <c r="CA197" s="20"/>
      <c r="CB197" s="19">
        <f t="shared" si="34"/>
        <v>314753</v>
      </c>
      <c r="CC197" s="5"/>
      <c r="CD197" s="70">
        <v>84000</v>
      </c>
      <c r="CE197" s="70">
        <v>100000</v>
      </c>
    </row>
    <row r="198" spans="1:83" x14ac:dyDescent="0.2">
      <c r="A198" s="6">
        <f t="shared" si="32"/>
        <v>1</v>
      </c>
      <c r="B198" s="30" t="s">
        <v>422</v>
      </c>
      <c r="C198" s="19">
        <v>0</v>
      </c>
      <c r="D198" s="20"/>
      <c r="E198" s="21">
        <v>4046</v>
      </c>
      <c r="F198" s="21"/>
      <c r="G198" s="21">
        <v>416</v>
      </c>
      <c r="H198" s="21"/>
      <c r="I198" s="21"/>
      <c r="J198" s="21"/>
      <c r="K198" s="21"/>
      <c r="L198" s="21"/>
      <c r="M198" s="21">
        <v>8422</v>
      </c>
      <c r="N198" s="19">
        <f t="shared" si="33"/>
        <v>12884</v>
      </c>
      <c r="O198" s="20"/>
      <c r="P198" s="21">
        <v>14618</v>
      </c>
      <c r="Q198" s="21"/>
      <c r="R198" s="21">
        <v>15482</v>
      </c>
      <c r="S198" s="21">
        <v>0</v>
      </c>
      <c r="T198" s="21">
        <v>16887</v>
      </c>
      <c r="U198" s="60">
        <f t="shared" si="39"/>
        <v>46987</v>
      </c>
      <c r="V198" s="20"/>
      <c r="W198" s="21"/>
      <c r="X198" s="21"/>
      <c r="Y198" s="21"/>
      <c r="Z198" s="21"/>
      <c r="AA198" s="21"/>
      <c r="AB198" s="19">
        <f t="shared" si="40"/>
        <v>0</v>
      </c>
      <c r="AC198" s="20"/>
      <c r="AD198" s="19">
        <f t="shared" si="45"/>
        <v>59871</v>
      </c>
      <c r="AE198" s="20"/>
      <c r="AF198" s="21"/>
      <c r="AG198" s="21"/>
      <c r="AH198" s="21"/>
      <c r="AI198" s="21"/>
      <c r="AJ198" s="19">
        <f t="shared" si="41"/>
        <v>0</v>
      </c>
      <c r="AK198" s="20"/>
      <c r="AL198" s="21"/>
      <c r="AM198" s="21"/>
      <c r="AN198" s="21"/>
      <c r="AO198" s="21"/>
      <c r="AP198" s="19">
        <f t="shared" si="42"/>
        <v>0</v>
      </c>
      <c r="AQ198" s="20"/>
      <c r="AR198" s="21"/>
      <c r="AS198" s="21">
        <v>1028</v>
      </c>
      <c r="AT198" s="21"/>
      <c r="AU198" s="21">
        <v>3230</v>
      </c>
      <c r="AV198" s="21"/>
      <c r="AW198" s="21">
        <v>20000</v>
      </c>
      <c r="AX198" s="19">
        <f t="shared" si="43"/>
        <v>24258</v>
      </c>
      <c r="AY198" s="20"/>
      <c r="AZ198" s="21"/>
      <c r="BA198" s="21"/>
      <c r="BB198" s="21">
        <v>447</v>
      </c>
      <c r="BC198" s="21">
        <v>1476</v>
      </c>
      <c r="BD198" s="19">
        <f t="shared" si="44"/>
        <v>1923</v>
      </c>
      <c r="BE198" s="20"/>
      <c r="BF198" s="22">
        <v>3485</v>
      </c>
      <c r="BG198" s="20"/>
      <c r="BH198" s="21"/>
      <c r="BI198" s="21"/>
      <c r="BJ198" s="21">
        <v>5825</v>
      </c>
      <c r="BK198" s="21">
        <v>2950</v>
      </c>
      <c r="BL198" s="21"/>
      <c r="BM198" s="21"/>
      <c r="BN198" s="21"/>
      <c r="BO198" s="21"/>
      <c r="BP198" s="21"/>
      <c r="BQ198" s="21"/>
      <c r="BR198" s="21"/>
      <c r="BS198" s="21"/>
      <c r="BT198" s="19">
        <f t="shared" si="38"/>
        <v>8775</v>
      </c>
      <c r="BU198" s="20" t="s">
        <v>12</v>
      </c>
      <c r="BV198" s="19">
        <f t="shared" si="46"/>
        <v>38441</v>
      </c>
      <c r="BW198" s="20" t="s">
        <v>12</v>
      </c>
      <c r="BX198" s="19">
        <f t="shared" si="47"/>
        <v>21430</v>
      </c>
      <c r="BY198" s="20" t="s">
        <v>12</v>
      </c>
      <c r="BZ198" s="19">
        <v>-15247</v>
      </c>
      <c r="CA198" s="20"/>
      <c r="CB198" s="19">
        <f t="shared" si="34"/>
        <v>6183</v>
      </c>
      <c r="CC198" s="5"/>
      <c r="CD198" s="70"/>
      <c r="CE198" s="70">
        <v>6183</v>
      </c>
    </row>
    <row r="199" spans="1:83" x14ac:dyDescent="0.2">
      <c r="A199" s="6">
        <f t="shared" si="32"/>
        <v>1</v>
      </c>
      <c r="B199" s="30" t="s">
        <v>423</v>
      </c>
      <c r="C199" s="19">
        <v>0</v>
      </c>
      <c r="D199" s="20"/>
      <c r="E199" s="21"/>
      <c r="F199" s="21"/>
      <c r="G199" s="21"/>
      <c r="H199" s="21">
        <v>1818.81</v>
      </c>
      <c r="I199" s="21"/>
      <c r="J199" s="21"/>
      <c r="K199" s="21"/>
      <c r="L199" s="21"/>
      <c r="M199" s="21"/>
      <c r="N199" s="19">
        <f t="shared" si="33"/>
        <v>1818.81</v>
      </c>
      <c r="O199" s="20"/>
      <c r="P199" s="21">
        <v>2977</v>
      </c>
      <c r="Q199" s="21"/>
      <c r="R199" s="21"/>
      <c r="S199" s="21"/>
      <c r="T199" s="21"/>
      <c r="U199" s="60">
        <f t="shared" si="39"/>
        <v>2977</v>
      </c>
      <c r="V199" s="20"/>
      <c r="W199" s="21"/>
      <c r="X199" s="21"/>
      <c r="Y199" s="21"/>
      <c r="Z199" s="21"/>
      <c r="AA199" s="21"/>
      <c r="AB199" s="19">
        <f t="shared" si="40"/>
        <v>0</v>
      </c>
      <c r="AC199" s="20"/>
      <c r="AD199" s="19">
        <f t="shared" si="45"/>
        <v>4795.8099999999995</v>
      </c>
      <c r="AE199" s="20"/>
      <c r="AF199" s="21"/>
      <c r="AG199" s="21"/>
      <c r="AH199" s="21"/>
      <c r="AI199" s="21"/>
      <c r="AJ199" s="19">
        <f t="shared" si="41"/>
        <v>0</v>
      </c>
      <c r="AK199" s="20"/>
      <c r="AL199" s="21"/>
      <c r="AM199" s="21"/>
      <c r="AN199" s="21"/>
      <c r="AO199" s="21"/>
      <c r="AP199" s="19">
        <f t="shared" si="42"/>
        <v>0</v>
      </c>
      <c r="AQ199" s="20"/>
      <c r="AR199" s="21"/>
      <c r="AS199" s="21"/>
      <c r="AT199" s="21"/>
      <c r="AU199" s="21"/>
      <c r="AV199" s="21"/>
      <c r="AW199" s="21"/>
      <c r="AX199" s="19">
        <f t="shared" si="43"/>
        <v>0</v>
      </c>
      <c r="AY199" s="20"/>
      <c r="AZ199" s="21"/>
      <c r="BA199" s="21"/>
      <c r="BB199" s="21"/>
      <c r="BC199" s="21"/>
      <c r="BD199" s="19">
        <f t="shared" si="44"/>
        <v>0</v>
      </c>
      <c r="BE199" s="20"/>
      <c r="BF199" s="22"/>
      <c r="BG199" s="20"/>
      <c r="BH199" s="21"/>
      <c r="BI199" s="21"/>
      <c r="BJ199" s="21">
        <v>796.26</v>
      </c>
      <c r="BK199" s="21"/>
      <c r="BL199" s="21"/>
      <c r="BM199" s="21"/>
      <c r="BN199" s="21"/>
      <c r="BO199" s="21"/>
      <c r="BP199" s="21"/>
      <c r="BQ199" s="21">
        <v>4000</v>
      </c>
      <c r="BR199" s="21"/>
      <c r="BS199" s="21"/>
      <c r="BT199" s="19">
        <f t="shared" si="38"/>
        <v>4796.26</v>
      </c>
      <c r="BU199" s="20" t="s">
        <v>12</v>
      </c>
      <c r="BV199" s="19">
        <f t="shared" si="46"/>
        <v>4796.26</v>
      </c>
      <c r="BW199" s="20" t="s">
        <v>12</v>
      </c>
      <c r="BX199" s="19">
        <f t="shared" si="47"/>
        <v>-0.4500000000007276</v>
      </c>
      <c r="BY199" s="20" t="s">
        <v>12</v>
      </c>
      <c r="BZ199" s="19"/>
      <c r="CA199" s="20"/>
      <c r="CB199" s="19">
        <f t="shared" si="34"/>
        <v>-0.4500000000007276</v>
      </c>
      <c r="CC199" s="5"/>
      <c r="CD199" s="70"/>
      <c r="CE199" s="70"/>
    </row>
    <row r="200" spans="1:83" x14ac:dyDescent="0.2">
      <c r="A200" s="6">
        <f t="shared" si="32"/>
        <v>1</v>
      </c>
      <c r="B200" s="30" t="s">
        <v>424</v>
      </c>
      <c r="C200" s="19">
        <v>57097</v>
      </c>
      <c r="D200" s="20"/>
      <c r="E200" s="21">
        <v>16976</v>
      </c>
      <c r="F200" s="21">
        <v>1486</v>
      </c>
      <c r="G200" s="21">
        <v>294</v>
      </c>
      <c r="H200" s="21">
        <v>84429</v>
      </c>
      <c r="I200" s="21"/>
      <c r="J200" s="21"/>
      <c r="K200" s="21"/>
      <c r="L200" s="21"/>
      <c r="M200" s="21">
        <v>16500</v>
      </c>
      <c r="N200" s="19">
        <f t="shared" si="33"/>
        <v>119685</v>
      </c>
      <c r="O200" s="20"/>
      <c r="P200" s="21">
        <v>53362</v>
      </c>
      <c r="Q200" s="21"/>
      <c r="R200" s="21"/>
      <c r="S200" s="21"/>
      <c r="T200" s="21"/>
      <c r="U200" s="60">
        <f t="shared" si="39"/>
        <v>53362</v>
      </c>
      <c r="V200" s="20"/>
      <c r="W200" s="21"/>
      <c r="X200" s="21"/>
      <c r="Y200" s="21">
        <v>44438</v>
      </c>
      <c r="Z200" s="21"/>
      <c r="AA200" s="21"/>
      <c r="AB200" s="19">
        <f t="shared" si="40"/>
        <v>44438</v>
      </c>
      <c r="AC200" s="20"/>
      <c r="AD200" s="19">
        <f t="shared" si="45"/>
        <v>217485</v>
      </c>
      <c r="AE200" s="20"/>
      <c r="AF200" s="21"/>
      <c r="AG200" s="21"/>
      <c r="AH200" s="21"/>
      <c r="AI200" s="21"/>
      <c r="AJ200" s="19">
        <f t="shared" si="41"/>
        <v>0</v>
      </c>
      <c r="AK200" s="20"/>
      <c r="AL200" s="21">
        <v>78185</v>
      </c>
      <c r="AM200" s="21"/>
      <c r="AN200" s="21"/>
      <c r="AO200" s="21"/>
      <c r="AP200" s="19">
        <f t="shared" si="42"/>
        <v>78185</v>
      </c>
      <c r="AQ200" s="20"/>
      <c r="AR200" s="21">
        <v>42505</v>
      </c>
      <c r="AS200" s="21">
        <v>710</v>
      </c>
      <c r="AT200" s="21"/>
      <c r="AU200" s="21"/>
      <c r="AV200" s="21"/>
      <c r="AW200" s="21">
        <v>375</v>
      </c>
      <c r="AX200" s="19">
        <f t="shared" si="43"/>
        <v>43590</v>
      </c>
      <c r="AY200" s="20"/>
      <c r="AZ200" s="21">
        <v>3809</v>
      </c>
      <c r="BA200" s="21">
        <v>482</v>
      </c>
      <c r="BB200" s="21">
        <v>7034</v>
      </c>
      <c r="BC200" s="21">
        <v>8000</v>
      </c>
      <c r="BD200" s="19">
        <f t="shared" si="44"/>
        <v>19325</v>
      </c>
      <c r="BE200" s="20"/>
      <c r="BF200" s="22">
        <v>61275</v>
      </c>
      <c r="BG200" s="20"/>
      <c r="BH200" s="21"/>
      <c r="BI200" s="21"/>
      <c r="BJ200" s="21">
        <v>16562</v>
      </c>
      <c r="BK200" s="21">
        <v>546</v>
      </c>
      <c r="BL200" s="21">
        <v>3882</v>
      </c>
      <c r="BM200" s="21">
        <v>0</v>
      </c>
      <c r="BN200" s="21"/>
      <c r="BO200" s="21"/>
      <c r="BP200" s="21"/>
      <c r="BQ200" s="21"/>
      <c r="BR200" s="21"/>
      <c r="BS200" s="21"/>
      <c r="BT200" s="19">
        <f t="shared" si="38"/>
        <v>20990</v>
      </c>
      <c r="BU200" s="20" t="s">
        <v>12</v>
      </c>
      <c r="BV200" s="19">
        <f t="shared" si="46"/>
        <v>223365</v>
      </c>
      <c r="BW200" s="20" t="s">
        <v>12</v>
      </c>
      <c r="BX200" s="19">
        <f>((+AB200+U200+N200)-BV200)</f>
        <v>-5880</v>
      </c>
      <c r="BY200" s="20" t="s">
        <v>12</v>
      </c>
      <c r="BZ200" s="19"/>
      <c r="CA200" s="20"/>
      <c r="CB200" s="19">
        <f t="shared" si="34"/>
        <v>51217</v>
      </c>
      <c r="CC200" s="5"/>
      <c r="CD200" s="70">
        <v>51217</v>
      </c>
      <c r="CE200" s="70"/>
    </row>
    <row r="201" spans="1:83" x14ac:dyDescent="0.2">
      <c r="A201" s="6">
        <f t="shared" si="32"/>
        <v>1</v>
      </c>
      <c r="B201" s="30" t="s">
        <v>425</v>
      </c>
      <c r="C201" s="19">
        <v>10778</v>
      </c>
      <c r="D201" s="20"/>
      <c r="E201" s="21">
        <v>39513</v>
      </c>
      <c r="G201" s="21"/>
      <c r="H201" s="21"/>
      <c r="I201" s="21"/>
      <c r="J201" s="21"/>
      <c r="K201" s="21"/>
      <c r="L201" s="21"/>
      <c r="M201" s="21">
        <v>12529.79</v>
      </c>
      <c r="N201" s="19">
        <f t="shared" si="33"/>
        <v>52042.79</v>
      </c>
      <c r="O201" s="20"/>
      <c r="P201" s="21">
        <v>11640.21</v>
      </c>
      <c r="Q201" s="21"/>
      <c r="R201" s="21"/>
      <c r="S201" s="21"/>
      <c r="T201" s="21"/>
      <c r="U201" s="60">
        <f t="shared" si="39"/>
        <v>11640.21</v>
      </c>
      <c r="V201" s="20"/>
      <c r="W201" s="21"/>
      <c r="X201" s="21"/>
      <c r="Y201" s="21"/>
      <c r="Z201" s="21"/>
      <c r="AA201" s="21"/>
      <c r="AB201" s="19">
        <f t="shared" si="40"/>
        <v>0</v>
      </c>
      <c r="AC201" s="20"/>
      <c r="AD201" s="19">
        <f t="shared" si="45"/>
        <v>63683</v>
      </c>
      <c r="AE201" s="20"/>
      <c r="AF201" s="21"/>
      <c r="AG201" s="21"/>
      <c r="AH201" s="21"/>
      <c r="AI201" s="21"/>
      <c r="AJ201" s="19">
        <f t="shared" si="41"/>
        <v>0</v>
      </c>
      <c r="AK201" s="20"/>
      <c r="AL201" s="21"/>
      <c r="AM201" s="21"/>
      <c r="AN201" s="21"/>
      <c r="AO201" s="21"/>
      <c r="AP201" s="19">
        <f t="shared" si="42"/>
        <v>0</v>
      </c>
      <c r="AQ201" s="20"/>
      <c r="AR201" s="21"/>
      <c r="AS201" s="21"/>
      <c r="AT201" s="21">
        <v>7438.6</v>
      </c>
      <c r="AU201" s="21"/>
      <c r="AV201" s="21"/>
      <c r="AW201" s="21">
        <v>19284</v>
      </c>
      <c r="AX201" s="19">
        <f t="shared" si="43"/>
        <v>26722.6</v>
      </c>
      <c r="AY201" s="20"/>
      <c r="AZ201" s="21"/>
      <c r="BA201" s="21"/>
      <c r="BB201" s="21">
        <v>9981.23</v>
      </c>
      <c r="BC201" s="21">
        <v>4860.6499999999996</v>
      </c>
      <c r="BD201" s="19">
        <f t="shared" si="44"/>
        <v>14841.88</v>
      </c>
      <c r="BE201" s="20"/>
      <c r="BF201" s="22">
        <v>3774.02</v>
      </c>
      <c r="BG201" s="20"/>
      <c r="BH201" s="21"/>
      <c r="BI201" s="21"/>
      <c r="BJ201" s="21">
        <v>7950.44</v>
      </c>
      <c r="BK201" s="21">
        <v>3931.25</v>
      </c>
      <c r="BL201" s="21"/>
      <c r="BM201" s="21"/>
      <c r="BN201" s="21"/>
      <c r="BO201" s="21"/>
      <c r="BP201" s="21"/>
      <c r="BQ201" s="21"/>
      <c r="BR201" s="21"/>
      <c r="BS201" s="21"/>
      <c r="BT201" s="19">
        <f t="shared" si="38"/>
        <v>11881.689999999999</v>
      </c>
      <c r="BU201" s="20" t="s">
        <v>12</v>
      </c>
      <c r="BV201" s="19">
        <f t="shared" si="46"/>
        <v>57220.189999999995</v>
      </c>
      <c r="BW201" s="20" t="s">
        <v>12</v>
      </c>
      <c r="BX201" s="19">
        <f t="shared" si="47"/>
        <v>6462.8100000000049</v>
      </c>
      <c r="BY201" s="20" t="s">
        <v>12</v>
      </c>
      <c r="BZ201" s="19"/>
      <c r="CA201" s="20"/>
      <c r="CB201" s="19">
        <f t="shared" si="34"/>
        <v>17240.810000000005</v>
      </c>
      <c r="CC201" s="5"/>
      <c r="CD201" s="70"/>
      <c r="CE201" s="70"/>
    </row>
    <row r="202" spans="1:83" x14ac:dyDescent="0.2">
      <c r="A202" s="6">
        <f t="shared" si="32"/>
        <v>1</v>
      </c>
      <c r="B202" s="30" t="s">
        <v>426</v>
      </c>
      <c r="C202" s="19"/>
      <c r="D202" s="20"/>
      <c r="E202" s="21"/>
      <c r="F202" s="21"/>
      <c r="G202" s="21">
        <v>47</v>
      </c>
      <c r="H202" s="21">
        <v>11187</v>
      </c>
      <c r="I202" s="21"/>
      <c r="J202" s="21"/>
      <c r="K202" s="21"/>
      <c r="L202" s="21"/>
      <c r="M202" s="21">
        <v>1668</v>
      </c>
      <c r="N202" s="19">
        <f t="shared" si="33"/>
        <v>12902</v>
      </c>
      <c r="O202" s="20"/>
      <c r="P202" s="21">
        <v>8880</v>
      </c>
      <c r="Q202" s="21"/>
      <c r="R202" s="21"/>
      <c r="S202" s="21"/>
      <c r="T202" s="21"/>
      <c r="U202" s="61">
        <f t="shared" si="39"/>
        <v>8880</v>
      </c>
      <c r="V202" s="20"/>
      <c r="W202" s="21"/>
      <c r="X202" s="21"/>
      <c r="Y202" s="21"/>
      <c r="Z202" s="21"/>
      <c r="AA202" s="21"/>
      <c r="AB202" s="19">
        <f t="shared" si="40"/>
        <v>0</v>
      </c>
      <c r="AC202" s="20"/>
      <c r="AD202" s="19">
        <f t="shared" si="45"/>
        <v>21782</v>
      </c>
      <c r="AE202" s="20"/>
      <c r="AF202" s="21"/>
      <c r="AG202" s="21"/>
      <c r="AH202" s="21"/>
      <c r="AI202" s="21"/>
      <c r="AJ202" s="19">
        <f>(SUM(AF202:AI202))</f>
        <v>0</v>
      </c>
      <c r="AK202" s="20"/>
      <c r="AL202" s="21"/>
      <c r="AM202" s="21"/>
      <c r="AN202" s="21"/>
      <c r="AO202" s="21"/>
      <c r="AP202" s="19">
        <f>(SUM(AL202:AO202))</f>
        <v>0</v>
      </c>
      <c r="AQ202" s="20"/>
      <c r="AR202" s="21">
        <v>7015</v>
      </c>
      <c r="AS202" s="21"/>
      <c r="AT202" s="21">
        <v>752</v>
      </c>
      <c r="AU202" s="21"/>
      <c r="AV202" s="21"/>
      <c r="AW202" s="21"/>
      <c r="AX202" s="19">
        <f>(SUM(AR202:AW202))</f>
        <v>7767</v>
      </c>
      <c r="AY202" s="20"/>
      <c r="AZ202" s="21"/>
      <c r="BA202" s="21"/>
      <c r="BB202" s="21"/>
      <c r="BC202" s="21">
        <v>2545</v>
      </c>
      <c r="BD202" s="19">
        <f t="shared" si="44"/>
        <v>2545</v>
      </c>
      <c r="BE202" s="20"/>
      <c r="BF202" s="22">
        <v>4009</v>
      </c>
      <c r="BG202" s="20"/>
      <c r="BH202" s="21"/>
      <c r="BI202" s="21"/>
      <c r="BJ202" s="21">
        <v>7461</v>
      </c>
      <c r="BK202" s="21"/>
      <c r="BL202" s="21"/>
      <c r="BM202" s="21"/>
      <c r="BN202" s="21"/>
      <c r="BO202" s="21"/>
      <c r="BP202" s="21"/>
      <c r="BQ202" s="21"/>
      <c r="BR202" s="21"/>
      <c r="BS202" s="21"/>
      <c r="BT202" s="19">
        <f>((SUM(BH202:BS202)))</f>
        <v>7461</v>
      </c>
      <c r="BU202" s="20" t="s">
        <v>12</v>
      </c>
      <c r="BV202" s="19">
        <f t="shared" si="46"/>
        <v>21782</v>
      </c>
      <c r="BW202" s="20" t="s">
        <v>12</v>
      </c>
      <c r="BX202" s="19">
        <f t="shared" si="47"/>
        <v>0</v>
      </c>
      <c r="BY202" s="20" t="s">
        <v>12</v>
      </c>
      <c r="BZ202" s="19"/>
      <c r="CA202" s="20"/>
      <c r="CB202" s="19">
        <f t="shared" si="34"/>
        <v>0</v>
      </c>
      <c r="CC202" s="5"/>
      <c r="CD202" s="70"/>
      <c r="CE202" s="70"/>
    </row>
    <row r="203" spans="1:83" ht="13.5" thickBot="1" x14ac:dyDescent="0.25">
      <c r="C203" s="25"/>
      <c r="D203" s="20"/>
      <c r="E203" s="25"/>
      <c r="F203" s="25"/>
      <c r="G203" s="25"/>
      <c r="H203" s="25"/>
      <c r="I203" s="25"/>
      <c r="J203" s="25"/>
      <c r="K203" s="25"/>
      <c r="L203" s="25"/>
      <c r="M203" s="25"/>
      <c r="N203" s="19"/>
      <c r="O203" s="20"/>
      <c r="P203" s="25"/>
      <c r="Q203" s="25"/>
      <c r="R203" s="25"/>
      <c r="S203" s="25"/>
      <c r="T203" s="25"/>
      <c r="U203" s="62"/>
      <c r="V203" s="20"/>
      <c r="W203" s="25"/>
      <c r="X203" s="25"/>
      <c r="Y203" s="25"/>
      <c r="Z203" s="25"/>
      <c r="AA203" s="25"/>
      <c r="AB203" s="25"/>
      <c r="AC203" s="20"/>
      <c r="AD203" s="25"/>
      <c r="AE203" s="20"/>
      <c r="AF203" s="25"/>
      <c r="AG203" s="25"/>
      <c r="AH203" s="25"/>
      <c r="AI203" s="25"/>
      <c r="AJ203" s="19"/>
      <c r="AK203" s="20"/>
      <c r="AL203" s="25"/>
      <c r="AM203" s="25"/>
      <c r="AN203" s="25"/>
      <c r="AO203" s="25"/>
      <c r="AP203" s="25"/>
      <c r="AQ203" s="20"/>
      <c r="AR203" s="25"/>
      <c r="AS203" s="25"/>
      <c r="AT203" s="25"/>
      <c r="AU203" s="25"/>
      <c r="AV203" s="25"/>
      <c r="AW203" s="25"/>
      <c r="AX203" s="25"/>
      <c r="AY203" s="20"/>
      <c r="AZ203" s="25"/>
      <c r="BA203" s="25"/>
      <c r="BB203" s="25"/>
      <c r="BC203" s="25"/>
      <c r="BD203" s="25"/>
      <c r="BE203" s="20"/>
      <c r="BF203" s="25"/>
      <c r="BG203" s="20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0"/>
      <c r="BV203" s="25"/>
      <c r="BW203" s="20" t="s">
        <v>12</v>
      </c>
      <c r="BX203" s="25"/>
      <c r="BY203" s="20" t="s">
        <v>12</v>
      </c>
      <c r="BZ203" s="77"/>
      <c r="CA203" s="20" t="s">
        <v>12</v>
      </c>
      <c r="CB203" s="19"/>
      <c r="CC203" s="5"/>
      <c r="CD203" s="70"/>
      <c r="CE203" s="74"/>
    </row>
    <row r="204" spans="1:83" ht="14.25" thickTop="1" thickBot="1" x14ac:dyDescent="0.25">
      <c r="B204" s="30" t="s">
        <v>427</v>
      </c>
      <c r="C204" s="29">
        <f t="shared" ref="C204:N204" si="48">((SUM(C10:C202)))</f>
        <v>41095576.199999996</v>
      </c>
      <c r="D204" s="20">
        <f t="shared" si="48"/>
        <v>0</v>
      </c>
      <c r="E204" s="29">
        <f t="shared" si="48"/>
        <v>19822316.52</v>
      </c>
      <c r="F204" s="29">
        <f t="shared" si="48"/>
        <v>242504</v>
      </c>
      <c r="G204" s="29">
        <f t="shared" si="48"/>
        <v>347012.64</v>
      </c>
      <c r="H204" s="29">
        <f t="shared" si="48"/>
        <v>25289782.499999996</v>
      </c>
      <c r="I204" s="29">
        <f t="shared" si="48"/>
        <v>37695</v>
      </c>
      <c r="J204" s="29">
        <f t="shared" si="48"/>
        <v>2102107</v>
      </c>
      <c r="K204" s="29">
        <f t="shared" si="48"/>
        <v>2936187.05</v>
      </c>
      <c r="L204" s="29">
        <f t="shared" si="48"/>
        <v>122083</v>
      </c>
      <c r="M204" s="29">
        <f t="shared" si="48"/>
        <v>23955811.079999998</v>
      </c>
      <c r="N204" s="35">
        <f t="shared" si="48"/>
        <v>74855498.790000007</v>
      </c>
      <c r="O204" s="20"/>
      <c r="P204" s="35">
        <f t="shared" ref="P204:U204" si="49">((SUM(P10:P202)))</f>
        <v>25835814.91</v>
      </c>
      <c r="Q204" s="35">
        <f t="shared" si="49"/>
        <v>1327890.4100000001</v>
      </c>
      <c r="R204" s="35">
        <f t="shared" si="49"/>
        <v>3287712.2699999996</v>
      </c>
      <c r="S204" s="35">
        <f t="shared" si="49"/>
        <v>992843.9</v>
      </c>
      <c r="T204" s="35">
        <f t="shared" si="49"/>
        <v>3209161.8899999997</v>
      </c>
      <c r="U204" s="63">
        <f t="shared" si="49"/>
        <v>34653423.379999995</v>
      </c>
      <c r="V204" s="20"/>
      <c r="W204" s="35">
        <f t="shared" ref="W204:AB204" si="50">((SUM(W10:W202)))</f>
        <v>0</v>
      </c>
      <c r="X204" s="35">
        <f t="shared" si="50"/>
        <v>234789</v>
      </c>
      <c r="Y204" s="35">
        <f t="shared" si="50"/>
        <v>150146</v>
      </c>
      <c r="Z204" s="35">
        <f t="shared" si="50"/>
        <v>3464375.39</v>
      </c>
      <c r="AA204" s="35">
        <f t="shared" si="50"/>
        <v>4954197.6899999995</v>
      </c>
      <c r="AB204" s="35">
        <f t="shared" si="50"/>
        <v>8803508.0799999982</v>
      </c>
      <c r="AC204" s="20"/>
      <c r="AD204" s="35">
        <f>((SUM(AD10:AD202)))</f>
        <v>118312430.25</v>
      </c>
      <c r="AE204" s="20"/>
      <c r="AF204" s="35">
        <f>((SUM(AF10:AF202)))</f>
        <v>2860544.21</v>
      </c>
      <c r="AG204" s="35">
        <f>((SUM(AG10:AG202)))</f>
        <v>3894518.88</v>
      </c>
      <c r="AH204" s="35">
        <f>((SUM(AH10:AH202)))</f>
        <v>30479</v>
      </c>
      <c r="AI204" s="35">
        <f>((SUM(AI10:AI202)))</f>
        <v>985484.52999999991</v>
      </c>
      <c r="AJ204" s="35">
        <f>((SUM(AJ10:AJ202)))</f>
        <v>7771026.6200000001</v>
      </c>
      <c r="AK204" s="20"/>
      <c r="AL204" s="35">
        <f>((SUM(AL10:AL202)))</f>
        <v>23406414.190000005</v>
      </c>
      <c r="AM204" s="35">
        <f>((SUM(AM10:AM202)))</f>
        <v>2164956.87</v>
      </c>
      <c r="AN204" s="35">
        <f>((SUM(AN10:AN202)))</f>
        <v>88650.89</v>
      </c>
      <c r="AO204" s="35">
        <f>((SUM(AO10:AO202)))</f>
        <v>2005298.9199999997</v>
      </c>
      <c r="AP204" s="35">
        <f>((SUM(AP10:AP202)))</f>
        <v>27665320.869999997</v>
      </c>
      <c r="AQ204" s="20"/>
      <c r="AR204" s="35">
        <f t="shared" ref="AR204:AW204" si="51">((SUM(AR10:AR202)))</f>
        <v>11885140.430000002</v>
      </c>
      <c r="AS204" s="35">
        <f t="shared" si="51"/>
        <v>3615025.3000000003</v>
      </c>
      <c r="AT204" s="35">
        <f t="shared" si="51"/>
        <v>3876999.4600000004</v>
      </c>
      <c r="AU204" s="35">
        <f t="shared" si="51"/>
        <v>1117588.96</v>
      </c>
      <c r="AV204" s="35">
        <f t="shared" si="51"/>
        <v>42191.81</v>
      </c>
      <c r="AW204" s="35">
        <f t="shared" si="51"/>
        <v>11955560.149999999</v>
      </c>
      <c r="AX204" s="35">
        <f>((SUM(AX10:AX202)))</f>
        <v>32492506.109999999</v>
      </c>
      <c r="AY204" s="20"/>
      <c r="AZ204" s="35">
        <f>((SUM(AZ10:AZ202)))</f>
        <v>4122769.44</v>
      </c>
      <c r="BA204" s="35">
        <f>((SUM(BA10:BA202)))</f>
        <v>888385.27000000014</v>
      </c>
      <c r="BB204" s="35">
        <f>((SUM(BB10:BB202)))</f>
        <v>5537400.1700000009</v>
      </c>
      <c r="BC204" s="35">
        <f>((SUM(BC10:BC202)))</f>
        <v>828367.65000000014</v>
      </c>
      <c r="BD204" s="35">
        <f>((SUM(BD10:BD202)))</f>
        <v>11376922.529999999</v>
      </c>
      <c r="BE204" s="20"/>
      <c r="BF204" s="21">
        <f>((SUM(BF10:BF202)))</f>
        <v>12065772.069999997</v>
      </c>
      <c r="BG204" s="20"/>
      <c r="BH204" s="35">
        <f t="shared" ref="BH204:BT204" si="52">((SUM(BH10:BH202)))</f>
        <v>2601274</v>
      </c>
      <c r="BI204" s="35">
        <f t="shared" si="52"/>
        <v>16951</v>
      </c>
      <c r="BJ204" s="35">
        <f t="shared" si="52"/>
        <v>7082334.9499999993</v>
      </c>
      <c r="BK204" s="35">
        <f t="shared" si="52"/>
        <v>666876.78</v>
      </c>
      <c r="BL204" s="35">
        <f t="shared" si="52"/>
        <v>3712793.6</v>
      </c>
      <c r="BM204" s="35">
        <f t="shared" si="52"/>
        <v>136708.08000000002</v>
      </c>
      <c r="BN204" s="35">
        <f t="shared" si="52"/>
        <v>20903</v>
      </c>
      <c r="BO204" s="35">
        <f t="shared" si="52"/>
        <v>322529</v>
      </c>
      <c r="BP204" s="35">
        <f t="shared" si="52"/>
        <v>142038</v>
      </c>
      <c r="BQ204" s="35">
        <f t="shared" si="52"/>
        <v>166526.47999999998</v>
      </c>
      <c r="BR204" s="35">
        <f t="shared" si="52"/>
        <v>1144985.96</v>
      </c>
      <c r="BS204" s="35">
        <f t="shared" si="52"/>
        <v>1505099.88</v>
      </c>
      <c r="BT204" s="35">
        <f t="shared" si="52"/>
        <v>17519020.73</v>
      </c>
      <c r="BU204" s="20"/>
      <c r="BV204" s="35">
        <f>((SUM(BV10:BV202)))</f>
        <v>108890568.92999998</v>
      </c>
      <c r="BW204" s="20"/>
      <c r="BX204" s="35">
        <f>((SUM(BX10:BX202)))</f>
        <v>9421861.320000004</v>
      </c>
      <c r="BY204" s="20"/>
      <c r="BZ204" s="78">
        <f>SUM(BZ10:BZ203)</f>
        <v>-262988.82999999996</v>
      </c>
      <c r="CA204" s="20"/>
      <c r="CB204" s="86">
        <f>((SUM(CB10:CB202)))</f>
        <v>50254448.689999998</v>
      </c>
      <c r="CC204" s="5"/>
      <c r="CD204" s="35">
        <f>((SUM(CD10:CD202)))</f>
        <v>28676041.43</v>
      </c>
      <c r="CE204" s="35">
        <f>((SUM(CE10:CE201)))</f>
        <v>7063293.4900000002</v>
      </c>
    </row>
    <row r="205" spans="1:83" ht="13.5" thickTop="1" x14ac:dyDescent="0.2">
      <c r="AP205" s="6">
        <f>SUM(AL204:AO204)</f>
        <v>27665320.870000005</v>
      </c>
      <c r="AX205" s="6">
        <f>SUM(AR204:AW204)</f>
        <v>32492506.109999999</v>
      </c>
      <c r="BD205" s="6">
        <f>SUM(AZ204:BC204)</f>
        <v>11376922.530000001</v>
      </c>
      <c r="BF205" s="6">
        <f>+BF204</f>
        <v>12065772.069999997</v>
      </c>
      <c r="BT205" s="6" t="s">
        <v>543</v>
      </c>
      <c r="CB205" s="35"/>
    </row>
  </sheetData>
  <phoneticPr fontId="0" type="noConversion"/>
  <printOptions horizontalCentered="1" verticalCentered="1"/>
  <pageMargins left="0" right="0" top="0.47" bottom="0" header="0.5" footer="0.5"/>
  <pageSetup scale="72" orientation="portrait" horizontalDpi="4294967292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198"/>
  <sheetViews>
    <sheetView zoomScale="90" zoomScaleNormal="90" workbookViewId="0">
      <pane xSplit="2" ySplit="9" topLeftCell="BG10" activePane="bottomRight" state="frozen"/>
      <selection activeCell="B1" sqref="B1"/>
      <selection pane="topRight" activeCell="C1" sqref="C1"/>
      <selection pane="bottomLeft" activeCell="B10" sqref="B10"/>
      <selection pane="bottomRight" activeCell="B1" sqref="B1"/>
    </sheetView>
  </sheetViews>
  <sheetFormatPr defaultRowHeight="12.75" x14ac:dyDescent="0.2"/>
  <cols>
    <col min="1" max="1" width="2.42578125" bestFit="1" customWidth="1"/>
    <col min="2" max="2" width="20.42578125" customWidth="1"/>
    <col min="3" max="3" width="11.5703125" bestFit="1" customWidth="1"/>
    <col min="4" max="4" width="3" customWidth="1"/>
    <col min="5" max="5" width="12.7109375" customWidth="1"/>
    <col min="6" max="6" width="10.42578125" customWidth="1"/>
    <col min="7" max="7" width="10.28515625" bestFit="1" customWidth="1"/>
    <col min="8" max="8" width="12" bestFit="1" customWidth="1"/>
    <col min="9" max="9" width="11.7109375" bestFit="1" customWidth="1"/>
    <col min="10" max="10" width="12.28515625" bestFit="1" customWidth="1"/>
    <col min="11" max="11" width="8.28515625" bestFit="1" customWidth="1"/>
    <col min="12" max="12" width="8.5703125" bestFit="1" customWidth="1"/>
    <col min="13" max="13" width="11.7109375" bestFit="1" customWidth="1"/>
    <col min="14" max="14" width="12.140625" customWidth="1"/>
    <col min="15" max="15" width="3.7109375" customWidth="1"/>
    <col min="16" max="16" width="12" customWidth="1"/>
    <col min="17" max="17" width="15.42578125" bestFit="1" customWidth="1"/>
    <col min="18" max="18" width="9.85546875" bestFit="1" customWidth="1"/>
    <col min="19" max="20" width="11.7109375" bestFit="1" customWidth="1"/>
    <col min="21" max="21" width="11.5703125" customWidth="1"/>
    <col min="22" max="22" width="1.7109375" bestFit="1" customWidth="1"/>
    <col min="23" max="23" width="18.85546875" bestFit="1" customWidth="1"/>
    <col min="24" max="24" width="9.85546875" bestFit="1" customWidth="1"/>
    <col min="25" max="25" width="13.28515625" bestFit="1" customWidth="1"/>
    <col min="26" max="26" width="9.85546875" bestFit="1" customWidth="1"/>
    <col min="27" max="27" width="11.7109375" bestFit="1" customWidth="1"/>
    <col min="28" max="28" width="11.7109375" customWidth="1"/>
    <col min="29" max="29" width="3.7109375" customWidth="1"/>
    <col min="30" max="30" width="11.5703125" bestFit="1" customWidth="1"/>
    <col min="31" max="31" width="4" customWidth="1"/>
    <col min="32" max="32" width="16.42578125" customWidth="1"/>
    <col min="33" max="34" width="11.42578125" bestFit="1" customWidth="1"/>
    <col min="35" max="35" width="10.42578125" bestFit="1" customWidth="1"/>
    <col min="36" max="36" width="10.5703125" customWidth="1"/>
    <col min="37" max="37" width="1.7109375" bestFit="1" customWidth="1"/>
    <col min="38" max="38" width="18" customWidth="1"/>
    <col min="39" max="40" width="11.42578125" bestFit="1" customWidth="1"/>
    <col min="41" max="41" width="11" bestFit="1" customWidth="1"/>
    <col min="42" max="42" width="12.28515625" bestFit="1" customWidth="1"/>
    <col min="43" max="43" width="1.7109375" bestFit="1" customWidth="1"/>
    <col min="44" max="44" width="14.5703125" bestFit="1" customWidth="1"/>
    <col min="45" max="45" width="11" bestFit="1" customWidth="1"/>
    <col min="46" max="46" width="10.5703125" bestFit="1" customWidth="1"/>
    <col min="47" max="47" width="10" bestFit="1" customWidth="1"/>
    <col min="48" max="48" width="11.42578125" bestFit="1" customWidth="1"/>
    <col min="49" max="49" width="10" bestFit="1" customWidth="1"/>
    <col min="50" max="50" width="11.5703125" customWidth="1"/>
    <col min="51" max="51" width="1.5703125" customWidth="1"/>
    <col min="52" max="52" width="12.140625" bestFit="1" customWidth="1"/>
    <col min="53" max="53" width="11.42578125" customWidth="1"/>
    <col min="54" max="54" width="10.140625" customWidth="1"/>
    <col min="55" max="55" width="10.28515625" customWidth="1"/>
    <col min="56" max="56" width="11.42578125" customWidth="1"/>
    <col min="57" max="57" width="3.5703125" customWidth="1"/>
    <col min="58" max="58" width="17.28515625" bestFit="1" customWidth="1"/>
    <col min="59" max="59" width="3.7109375" customWidth="1"/>
    <col min="60" max="60" width="17.140625" bestFit="1" customWidth="1"/>
    <col min="61" max="61" width="11.7109375" bestFit="1" customWidth="1"/>
    <col min="62" max="62" width="10" bestFit="1" customWidth="1"/>
    <col min="63" max="63" width="12.28515625" bestFit="1" customWidth="1"/>
    <col min="64" max="64" width="13.85546875" bestFit="1" customWidth="1"/>
    <col min="65" max="65" width="12.5703125" bestFit="1" customWidth="1"/>
    <col min="66" max="66" width="12.140625" bestFit="1" customWidth="1"/>
    <col min="67" max="68" width="13.42578125" bestFit="1" customWidth="1"/>
    <col min="69" max="69" width="11.7109375" bestFit="1" customWidth="1"/>
    <col min="70" max="70" width="13.28515625" bestFit="1" customWidth="1"/>
    <col min="71" max="71" width="11.7109375" bestFit="1" customWidth="1"/>
    <col min="72" max="72" width="10" bestFit="1" customWidth="1"/>
    <col min="73" max="73" width="3.140625" bestFit="1" customWidth="1"/>
    <col min="74" max="74" width="11.7109375" bestFit="1" customWidth="1"/>
    <col min="75" max="75" width="3.140625" bestFit="1" customWidth="1"/>
    <col min="76" max="76" width="11.140625" bestFit="1" customWidth="1"/>
    <col min="77" max="77" width="3.140625" style="6" bestFit="1" customWidth="1"/>
    <col min="78" max="78" width="9.7109375" style="6" bestFit="1" customWidth="1"/>
    <col min="79" max="79" width="3.140625" bestFit="1" customWidth="1"/>
    <col min="80" max="80" width="11.140625" style="31" bestFit="1" customWidth="1"/>
    <col min="81" max="81" width="3.7109375" style="31" customWidth="1"/>
    <col min="82" max="82" width="16.7109375" bestFit="1" customWidth="1"/>
    <col min="83" max="83" width="14.85546875" bestFit="1" customWidth="1"/>
    <col min="84" max="84" width="2.140625" bestFit="1" customWidth="1"/>
    <col min="85" max="85" width="40" bestFit="1" customWidth="1"/>
    <col min="86" max="86" width="48.5703125" bestFit="1" customWidth="1"/>
    <col min="87" max="87" width="10.7109375" customWidth="1"/>
    <col min="88" max="88" width="21.140625" customWidth="1"/>
    <col min="89" max="89" width="11.5703125" bestFit="1" customWidth="1"/>
    <col min="90" max="90" width="2.42578125" bestFit="1" customWidth="1"/>
    <col min="91" max="91" width="72.28515625" bestFit="1" customWidth="1"/>
    <col min="92" max="92" width="34.5703125" bestFit="1" customWidth="1"/>
    <col min="93" max="93" width="12.7109375" bestFit="1" customWidth="1"/>
    <col min="94" max="94" width="7.7109375" style="42" bestFit="1" customWidth="1"/>
    <col min="95" max="95" width="11.5703125" style="42" bestFit="1" customWidth="1"/>
    <col min="96" max="96" width="54" style="42" bestFit="1" customWidth="1"/>
    <col min="97" max="97" width="48.5703125" style="42" bestFit="1" customWidth="1"/>
    <col min="98" max="98" width="15.85546875" style="42" customWidth="1"/>
    <col min="99" max="99" width="9.42578125" style="42" customWidth="1"/>
    <col min="100" max="100" width="11.5703125" style="42" bestFit="1" customWidth="1"/>
    <col min="101" max="125" width="8.85546875" style="42" customWidth="1"/>
  </cols>
  <sheetData>
    <row r="1" spans="1:100" x14ac:dyDescent="0.2">
      <c r="B1" t="s">
        <v>563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CA1" s="6"/>
      <c r="CB1" s="6"/>
      <c r="CC1" s="6"/>
      <c r="CD1" s="6"/>
      <c r="CE1" s="6"/>
      <c r="CF1" s="6"/>
      <c r="CG1" s="26" t="s">
        <v>552</v>
      </c>
      <c r="CH1" s="6"/>
      <c r="CI1" s="6"/>
      <c r="CJ1" s="6"/>
      <c r="CK1" s="34"/>
      <c r="CL1" s="6"/>
      <c r="CM1" s="6"/>
      <c r="CN1" s="6" t="s">
        <v>0</v>
      </c>
      <c r="CO1" s="6"/>
      <c r="CP1" s="6"/>
      <c r="CQ1" s="6"/>
      <c r="CR1" s="6" t="s">
        <v>1</v>
      </c>
      <c r="CS1" s="6"/>
      <c r="CT1" s="6"/>
      <c r="CU1" s="6"/>
      <c r="CV1" s="34">
        <f ca="1">(NOW())</f>
        <v>42627.507759953703</v>
      </c>
    </row>
    <row r="2" spans="1:100" x14ac:dyDescent="0.2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CA2" s="6"/>
      <c r="CB2" s="6"/>
      <c r="CC2" s="6"/>
      <c r="CD2" s="6"/>
      <c r="CE2" s="6"/>
      <c r="CF2" s="6"/>
      <c r="CG2" s="26"/>
      <c r="CH2" s="6"/>
      <c r="CI2" s="6"/>
      <c r="CJ2" s="6"/>
      <c r="CK2" s="6"/>
      <c r="CL2" s="6"/>
      <c r="CM2" s="6"/>
      <c r="CN2" s="6"/>
      <c r="CO2" s="6"/>
      <c r="CP2" s="6"/>
      <c r="CQ2" s="6"/>
      <c r="CR2" s="6" t="s">
        <v>555</v>
      </c>
      <c r="CS2" s="6"/>
      <c r="CT2" s="6"/>
      <c r="CU2" s="6"/>
      <c r="CV2" s="6"/>
    </row>
    <row r="3" spans="1:100" x14ac:dyDescent="0.2">
      <c r="E3" t="s">
        <v>2</v>
      </c>
      <c r="W3" t="s">
        <v>3</v>
      </c>
      <c r="AF3" t="s">
        <v>4</v>
      </c>
      <c r="AL3" t="s">
        <v>5</v>
      </c>
      <c r="AR3" t="s">
        <v>6</v>
      </c>
      <c r="AZ3" t="s">
        <v>7</v>
      </c>
      <c r="BF3" t="s">
        <v>8</v>
      </c>
      <c r="BH3" t="s">
        <v>9</v>
      </c>
      <c r="BY3"/>
      <c r="BZ3"/>
      <c r="CB3"/>
      <c r="CC3"/>
      <c r="CF3" s="6"/>
      <c r="CG3" s="26" t="s">
        <v>428</v>
      </c>
      <c r="CH3" s="6"/>
      <c r="CI3" s="6"/>
      <c r="CJ3" s="6"/>
      <c r="CK3" s="6"/>
      <c r="CL3" s="6"/>
      <c r="CM3" s="6"/>
      <c r="CN3" s="6"/>
      <c r="CO3" s="6"/>
      <c r="CP3" s="6"/>
      <c r="CQ3" s="6"/>
      <c r="CR3" s="6" t="s">
        <v>429</v>
      </c>
      <c r="CS3" s="6"/>
      <c r="CT3" s="6"/>
      <c r="CU3" s="6"/>
      <c r="CV3" s="6"/>
    </row>
    <row r="4" spans="1:100" x14ac:dyDescent="0.2">
      <c r="C4" s="8">
        <v>1</v>
      </c>
      <c r="D4" s="9"/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9"/>
      <c r="P4" s="8">
        <v>12</v>
      </c>
      <c r="Q4" s="8">
        <v>13</v>
      </c>
      <c r="R4" s="8">
        <v>14</v>
      </c>
      <c r="S4" s="8">
        <v>15</v>
      </c>
      <c r="T4" s="8">
        <v>16</v>
      </c>
      <c r="U4" s="8">
        <v>17</v>
      </c>
      <c r="V4" s="9"/>
      <c r="W4" s="8">
        <v>18</v>
      </c>
      <c r="X4" s="8">
        <v>19</v>
      </c>
      <c r="Y4" s="8">
        <v>20</v>
      </c>
      <c r="Z4" s="8">
        <v>21</v>
      </c>
      <c r="AA4" s="8">
        <v>22</v>
      </c>
      <c r="AB4" s="8">
        <v>23</v>
      </c>
      <c r="AC4" s="9"/>
      <c r="AD4" s="8">
        <v>24</v>
      </c>
      <c r="AE4" s="9"/>
      <c r="AF4" s="8">
        <v>25</v>
      </c>
      <c r="AG4" s="8">
        <v>26</v>
      </c>
      <c r="AH4" s="8">
        <v>27</v>
      </c>
      <c r="AI4" s="8">
        <v>28</v>
      </c>
      <c r="AJ4" s="8">
        <v>29</v>
      </c>
      <c r="AK4" s="9"/>
      <c r="AL4" s="8">
        <v>30</v>
      </c>
      <c r="AM4" s="8">
        <v>31</v>
      </c>
      <c r="AN4" s="8">
        <v>32</v>
      </c>
      <c r="AO4" s="8">
        <v>33</v>
      </c>
      <c r="AP4" s="8">
        <v>34</v>
      </c>
      <c r="AQ4" s="9"/>
      <c r="AR4" s="8">
        <v>35</v>
      </c>
      <c r="AS4" s="8">
        <v>36</v>
      </c>
      <c r="AT4" s="8">
        <v>37</v>
      </c>
      <c r="AU4" s="8">
        <v>38</v>
      </c>
      <c r="AV4" s="8">
        <v>39</v>
      </c>
      <c r="AW4" s="8">
        <v>40</v>
      </c>
      <c r="AX4" s="8">
        <v>41</v>
      </c>
      <c r="AY4" s="9"/>
      <c r="AZ4" s="8">
        <v>42</v>
      </c>
      <c r="BA4" s="8">
        <v>43</v>
      </c>
      <c r="BB4" s="8">
        <v>44</v>
      </c>
      <c r="BC4" s="10">
        <v>45</v>
      </c>
      <c r="BD4" s="10">
        <v>46</v>
      </c>
      <c r="BE4" s="9"/>
      <c r="BF4" s="8">
        <v>47</v>
      </c>
      <c r="BG4" s="9"/>
      <c r="BH4" s="8">
        <v>48</v>
      </c>
      <c r="BI4" s="8">
        <v>49</v>
      </c>
      <c r="BJ4" s="8">
        <v>50</v>
      </c>
      <c r="BK4" s="8">
        <v>51</v>
      </c>
      <c r="BL4" s="8">
        <v>52</v>
      </c>
      <c r="BM4" s="8">
        <v>53</v>
      </c>
      <c r="BN4" s="8">
        <v>54</v>
      </c>
      <c r="BO4" s="8">
        <v>55</v>
      </c>
      <c r="BP4" s="8">
        <v>56</v>
      </c>
      <c r="BQ4" s="8">
        <v>57</v>
      </c>
      <c r="BR4" s="8">
        <v>58</v>
      </c>
      <c r="BS4" s="8">
        <v>59</v>
      </c>
      <c r="BT4" s="8">
        <v>60</v>
      </c>
      <c r="BU4" s="9" t="s">
        <v>12</v>
      </c>
      <c r="BV4" s="8">
        <v>61</v>
      </c>
      <c r="BW4" s="9" t="s">
        <v>12</v>
      </c>
      <c r="BX4" s="8">
        <v>62</v>
      </c>
      <c r="BY4" s="9" t="s">
        <v>12</v>
      </c>
      <c r="BZ4" s="79">
        <v>63</v>
      </c>
      <c r="CA4" s="9" t="s">
        <v>12</v>
      </c>
      <c r="CB4" s="8">
        <v>64</v>
      </c>
      <c r="CC4" s="5"/>
      <c r="CD4" s="30"/>
      <c r="CE4" s="30"/>
      <c r="CF4" s="6"/>
      <c r="CG4" s="2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</row>
    <row r="5" spans="1:100" x14ac:dyDescent="0.2">
      <c r="B5" s="27">
        <f>SUM(A10:A42)</f>
        <v>33</v>
      </c>
      <c r="C5" s="11" t="s">
        <v>13</v>
      </c>
      <c r="D5" s="5"/>
      <c r="E5" s="11" t="s">
        <v>14</v>
      </c>
      <c r="F5" s="11" t="s">
        <v>14</v>
      </c>
      <c r="G5" s="11" t="s">
        <v>14</v>
      </c>
      <c r="H5" s="11" t="s">
        <v>14</v>
      </c>
      <c r="I5" s="11" t="s">
        <v>14</v>
      </c>
      <c r="J5" s="11" t="s">
        <v>14</v>
      </c>
      <c r="K5" s="11" t="s">
        <v>14</v>
      </c>
      <c r="L5" s="11" t="s">
        <v>14</v>
      </c>
      <c r="M5" s="11" t="s">
        <v>14</v>
      </c>
      <c r="N5" s="11" t="s">
        <v>15</v>
      </c>
      <c r="O5" s="5"/>
      <c r="P5" s="11" t="s">
        <v>16</v>
      </c>
      <c r="Q5" s="11" t="s">
        <v>16</v>
      </c>
      <c r="R5" s="11" t="s">
        <v>16</v>
      </c>
      <c r="S5" s="11" t="s">
        <v>16</v>
      </c>
      <c r="T5" s="11" t="s">
        <v>16</v>
      </c>
      <c r="U5" s="11" t="s">
        <v>15</v>
      </c>
      <c r="V5" s="5"/>
      <c r="W5" s="11" t="s">
        <v>557</v>
      </c>
      <c r="X5" s="11" t="s">
        <v>17</v>
      </c>
      <c r="Y5" s="11" t="s">
        <v>17</v>
      </c>
      <c r="Z5" s="11" t="s">
        <v>17</v>
      </c>
      <c r="AA5" s="11" t="s">
        <v>17</v>
      </c>
      <c r="AB5" s="11" t="s">
        <v>15</v>
      </c>
      <c r="AC5" s="5"/>
      <c r="AD5" s="11" t="s">
        <v>15</v>
      </c>
      <c r="AE5" s="5"/>
      <c r="AF5" s="11" t="s">
        <v>18</v>
      </c>
      <c r="AG5" s="11" t="s">
        <v>18</v>
      </c>
      <c r="AH5" s="11" t="s">
        <v>18</v>
      </c>
      <c r="AI5" s="11" t="s">
        <v>18</v>
      </c>
      <c r="AJ5" s="11" t="s">
        <v>15</v>
      </c>
      <c r="AK5" s="5"/>
      <c r="AL5" s="11" t="s">
        <v>19</v>
      </c>
      <c r="AM5" s="11" t="s">
        <v>19</v>
      </c>
      <c r="AN5" s="11" t="s">
        <v>19</v>
      </c>
      <c r="AO5" s="11" t="s">
        <v>19</v>
      </c>
      <c r="AP5" s="11" t="s">
        <v>15</v>
      </c>
      <c r="AQ5" s="5"/>
      <c r="AR5" s="11" t="s">
        <v>20</v>
      </c>
      <c r="AS5" s="11" t="s">
        <v>20</v>
      </c>
      <c r="AT5" s="11" t="s">
        <v>20</v>
      </c>
      <c r="AU5" s="11" t="s">
        <v>20</v>
      </c>
      <c r="AV5" s="11" t="s">
        <v>20</v>
      </c>
      <c r="AW5" s="11" t="s">
        <v>20</v>
      </c>
      <c r="AX5" s="11" t="s">
        <v>15</v>
      </c>
      <c r="AY5" s="5"/>
      <c r="AZ5" s="11" t="s">
        <v>21</v>
      </c>
      <c r="BA5" s="11" t="s">
        <v>21</v>
      </c>
      <c r="BB5" s="11" t="s">
        <v>21</v>
      </c>
      <c r="BC5" s="11" t="s">
        <v>21</v>
      </c>
      <c r="BD5" s="11" t="s">
        <v>15</v>
      </c>
      <c r="BE5" s="5"/>
      <c r="BF5" s="11"/>
      <c r="BG5" s="5"/>
      <c r="BH5" s="11" t="s">
        <v>22</v>
      </c>
      <c r="BI5" s="11" t="s">
        <v>22</v>
      </c>
      <c r="BJ5" s="11" t="s">
        <v>22</v>
      </c>
      <c r="BK5" s="11" t="s">
        <v>22</v>
      </c>
      <c r="BL5" s="11" t="s">
        <v>22</v>
      </c>
      <c r="BM5" s="11" t="s">
        <v>22</v>
      </c>
      <c r="BN5" s="11" t="s">
        <v>22</v>
      </c>
      <c r="BO5" s="11" t="s">
        <v>22</v>
      </c>
      <c r="BP5" s="11" t="s">
        <v>22</v>
      </c>
      <c r="BQ5" s="11" t="s">
        <v>22</v>
      </c>
      <c r="BR5" s="11" t="s">
        <v>22</v>
      </c>
      <c r="BS5" s="11" t="s">
        <v>22</v>
      </c>
      <c r="BT5" s="11" t="s">
        <v>15</v>
      </c>
      <c r="BU5" s="5" t="s">
        <v>12</v>
      </c>
      <c r="BV5" s="11" t="s">
        <v>15</v>
      </c>
      <c r="BW5" s="5" t="s">
        <v>12</v>
      </c>
      <c r="BX5" s="11" t="s">
        <v>23</v>
      </c>
      <c r="BY5" s="5" t="s">
        <v>12</v>
      </c>
      <c r="BZ5" s="68" t="s">
        <v>22</v>
      </c>
      <c r="CA5" s="5" t="s">
        <v>12</v>
      </c>
      <c r="CB5" s="11" t="s">
        <v>24</v>
      </c>
      <c r="CC5" s="5"/>
      <c r="CD5" s="50" t="s">
        <v>25</v>
      </c>
      <c r="CE5" s="50" t="s">
        <v>26</v>
      </c>
      <c r="CF5" s="6"/>
      <c r="CG5" s="26"/>
      <c r="CH5" s="6"/>
      <c r="CI5" s="6"/>
      <c r="CJ5" s="6"/>
      <c r="CK5" s="6"/>
      <c r="CL5" s="5" t="s">
        <v>12</v>
      </c>
      <c r="CM5" s="6"/>
      <c r="CN5" s="6"/>
      <c r="CO5" s="6"/>
      <c r="CP5" s="6"/>
      <c r="CQ5" s="6"/>
      <c r="CR5" s="6"/>
      <c r="CS5" s="6"/>
      <c r="CT5" s="6"/>
      <c r="CU5" s="6"/>
      <c r="CV5" s="6"/>
    </row>
    <row r="6" spans="1:100" x14ac:dyDescent="0.2">
      <c r="B6" s="28">
        <f>+B5/33</f>
        <v>1</v>
      </c>
      <c r="C6" s="7" t="s">
        <v>27</v>
      </c>
      <c r="D6" s="5"/>
      <c r="E6" s="7" t="s">
        <v>28</v>
      </c>
      <c r="F6" s="7"/>
      <c r="G6" s="7" t="s">
        <v>532</v>
      </c>
      <c r="H6" s="7" t="s">
        <v>29</v>
      </c>
      <c r="I6" s="7" t="s">
        <v>30</v>
      </c>
      <c r="J6" s="7" t="s">
        <v>30</v>
      </c>
      <c r="K6" s="7"/>
      <c r="L6" s="7" t="s">
        <v>31</v>
      </c>
      <c r="M6" s="7" t="s">
        <v>32</v>
      </c>
      <c r="N6" s="7"/>
      <c r="O6" s="5"/>
      <c r="P6" s="7" t="s">
        <v>33</v>
      </c>
      <c r="Q6" s="7" t="s">
        <v>34</v>
      </c>
      <c r="R6" s="7"/>
      <c r="S6" s="7"/>
      <c r="T6" s="7" t="s">
        <v>32</v>
      </c>
      <c r="U6" s="7" t="s">
        <v>16</v>
      </c>
      <c r="V6" s="5"/>
      <c r="W6" s="7"/>
      <c r="X6" s="7"/>
      <c r="Y6" s="7"/>
      <c r="Z6" s="7"/>
      <c r="AA6" s="7" t="s">
        <v>32</v>
      </c>
      <c r="AB6" s="7"/>
      <c r="AC6" s="5"/>
      <c r="AD6" s="7"/>
      <c r="AE6" s="5"/>
      <c r="AF6" s="7"/>
      <c r="AG6" s="7"/>
      <c r="AH6" s="7"/>
      <c r="AI6" s="7"/>
      <c r="AJ6" s="7"/>
      <c r="AK6" s="5"/>
      <c r="AL6" s="7"/>
      <c r="AM6" s="7"/>
      <c r="AN6" s="7"/>
      <c r="AO6" s="7"/>
      <c r="AP6" s="7"/>
      <c r="AQ6" s="5"/>
      <c r="AR6" s="7" t="s">
        <v>35</v>
      </c>
      <c r="AS6" s="7"/>
      <c r="AT6" s="7"/>
      <c r="AU6" s="7"/>
      <c r="AV6" s="7"/>
      <c r="AW6" s="7"/>
      <c r="AX6" s="7"/>
      <c r="AY6" s="5"/>
      <c r="AZ6" s="7"/>
      <c r="BA6" s="7"/>
      <c r="BB6" s="7"/>
      <c r="BC6" s="7"/>
      <c r="BD6" s="7"/>
      <c r="BE6" s="5"/>
      <c r="BF6" s="7"/>
      <c r="BG6" s="5"/>
      <c r="BH6" s="7" t="s">
        <v>36</v>
      </c>
      <c r="BI6" s="7" t="s">
        <v>36</v>
      </c>
      <c r="BJ6" s="7"/>
      <c r="BK6" s="7" t="s">
        <v>37</v>
      </c>
      <c r="BL6" s="7" t="s">
        <v>37</v>
      </c>
      <c r="BM6" s="7" t="s">
        <v>38</v>
      </c>
      <c r="BN6" s="7" t="s">
        <v>39</v>
      </c>
      <c r="BO6" s="7" t="s">
        <v>40</v>
      </c>
      <c r="BP6" s="7" t="s">
        <v>40</v>
      </c>
      <c r="BQ6" s="7" t="s">
        <v>41</v>
      </c>
      <c r="BR6" s="7" t="s">
        <v>533</v>
      </c>
      <c r="BT6" t="s">
        <v>22</v>
      </c>
      <c r="BU6" s="5" t="s">
        <v>12</v>
      </c>
      <c r="BV6" s="7" t="s">
        <v>43</v>
      </c>
      <c r="BW6" s="5" t="s">
        <v>12</v>
      </c>
      <c r="BX6" s="7" t="s">
        <v>44</v>
      </c>
      <c r="BY6" s="5" t="s">
        <v>12</v>
      </c>
      <c r="BZ6" s="68" t="s">
        <v>553</v>
      </c>
      <c r="CA6" s="5" t="s">
        <v>12</v>
      </c>
      <c r="CB6" s="7" t="s">
        <v>45</v>
      </c>
      <c r="CC6" s="5"/>
      <c r="CD6" s="51" t="s">
        <v>46</v>
      </c>
      <c r="CE6" s="51" t="s">
        <v>47</v>
      </c>
      <c r="CF6" s="6"/>
      <c r="CG6" s="26"/>
      <c r="CH6" s="6"/>
      <c r="CI6" s="6"/>
      <c r="CJ6" s="6"/>
      <c r="CK6" s="6"/>
      <c r="CL6" s="5" t="s">
        <v>12</v>
      </c>
      <c r="CM6" s="6" t="s">
        <v>48</v>
      </c>
      <c r="CN6" s="6"/>
      <c r="CO6" s="6"/>
      <c r="CP6" s="6"/>
      <c r="CQ6" s="6" t="s">
        <v>49</v>
      </c>
      <c r="CR6" s="6" t="s">
        <v>48</v>
      </c>
      <c r="CS6" s="6"/>
      <c r="CT6" s="6"/>
      <c r="CU6" s="6"/>
      <c r="CV6" s="6" t="s">
        <v>49</v>
      </c>
    </row>
    <row r="7" spans="1:100" x14ac:dyDescent="0.2">
      <c r="C7" s="7" t="s">
        <v>50</v>
      </c>
      <c r="D7" s="5"/>
      <c r="E7" s="7" t="s">
        <v>51</v>
      </c>
      <c r="F7" s="7" t="s">
        <v>52</v>
      </c>
      <c r="G7" s="7" t="s">
        <v>39</v>
      </c>
      <c r="H7" s="7" t="s">
        <v>53</v>
      </c>
      <c r="I7" s="7" t="s">
        <v>54</v>
      </c>
      <c r="J7" s="7" t="s">
        <v>55</v>
      </c>
      <c r="K7" s="7" t="s">
        <v>56</v>
      </c>
      <c r="L7" s="7" t="s">
        <v>57</v>
      </c>
      <c r="M7" s="7" t="s">
        <v>14</v>
      </c>
      <c r="N7" s="7" t="s">
        <v>14</v>
      </c>
      <c r="O7" s="5"/>
      <c r="P7" s="7" t="s">
        <v>58</v>
      </c>
      <c r="Q7" s="7" t="s">
        <v>59</v>
      </c>
      <c r="R7" s="7" t="s">
        <v>51</v>
      </c>
      <c r="S7" s="7" t="s">
        <v>60</v>
      </c>
      <c r="T7" s="7" t="s">
        <v>16</v>
      </c>
      <c r="U7" s="7" t="s">
        <v>61</v>
      </c>
      <c r="V7" s="5"/>
      <c r="W7" s="7" t="s">
        <v>558</v>
      </c>
      <c r="X7" s="7" t="s">
        <v>62</v>
      </c>
      <c r="Y7" s="7" t="s">
        <v>63</v>
      </c>
      <c r="Z7" s="7" t="s">
        <v>63</v>
      </c>
      <c r="AA7" s="7" t="s">
        <v>17</v>
      </c>
      <c r="AB7" s="7" t="s">
        <v>17</v>
      </c>
      <c r="AC7" s="5"/>
      <c r="AD7" s="7"/>
      <c r="AE7" s="5"/>
      <c r="AF7" s="7"/>
      <c r="AG7" s="7" t="s">
        <v>64</v>
      </c>
      <c r="AH7" s="7" t="s">
        <v>65</v>
      </c>
      <c r="AI7" s="7"/>
      <c r="AJ7" s="7"/>
      <c r="AK7" s="5"/>
      <c r="AL7" s="7"/>
      <c r="AM7" s="7" t="s">
        <v>64</v>
      </c>
      <c r="AN7" s="7" t="s">
        <v>65</v>
      </c>
      <c r="AO7" s="7"/>
      <c r="AP7" s="7"/>
      <c r="AQ7" s="5"/>
      <c r="AR7" s="7" t="s">
        <v>66</v>
      </c>
      <c r="AS7" s="7"/>
      <c r="AT7" s="7" t="s">
        <v>67</v>
      </c>
      <c r="AU7" s="7" t="s">
        <v>68</v>
      </c>
      <c r="AV7" s="7" t="s">
        <v>65</v>
      </c>
      <c r="AW7" s="7"/>
      <c r="AX7" s="7" t="s">
        <v>69</v>
      </c>
      <c r="AY7" s="5"/>
      <c r="AZ7" s="7" t="s">
        <v>70</v>
      </c>
      <c r="BA7" s="7"/>
      <c r="BB7" s="7"/>
      <c r="BC7" s="7"/>
      <c r="BD7" s="7"/>
      <c r="BE7" s="5"/>
      <c r="BF7" s="7"/>
      <c r="BG7" s="5"/>
      <c r="BH7" s="7" t="s">
        <v>71</v>
      </c>
      <c r="BI7" s="7" t="s">
        <v>71</v>
      </c>
      <c r="BJ7" s="7" t="s">
        <v>72</v>
      </c>
      <c r="BK7" s="7" t="s">
        <v>73</v>
      </c>
      <c r="BL7" s="7"/>
      <c r="BM7" s="7" t="s">
        <v>74</v>
      </c>
      <c r="BN7" s="7" t="s">
        <v>75</v>
      </c>
      <c r="BO7" s="7" t="s">
        <v>74</v>
      </c>
      <c r="BP7" s="7" t="s">
        <v>75</v>
      </c>
      <c r="BQ7" s="7" t="s">
        <v>76</v>
      </c>
      <c r="BR7" s="7" t="s">
        <v>534</v>
      </c>
      <c r="BS7" s="7" t="s">
        <v>32</v>
      </c>
      <c r="BT7" s="7"/>
      <c r="BU7" s="5" t="s">
        <v>12</v>
      </c>
      <c r="BV7" s="7" t="s">
        <v>78</v>
      </c>
      <c r="BW7" s="5" t="s">
        <v>12</v>
      </c>
      <c r="BX7" s="7" t="s">
        <v>79</v>
      </c>
      <c r="BY7" s="5" t="s">
        <v>12</v>
      </c>
      <c r="BZ7" s="68" t="s">
        <v>78</v>
      </c>
      <c r="CA7" s="5" t="s">
        <v>12</v>
      </c>
      <c r="CB7" s="7" t="s">
        <v>27</v>
      </c>
      <c r="CC7" s="5"/>
      <c r="CD7" s="51"/>
      <c r="CE7" s="51"/>
      <c r="CF7" s="6"/>
      <c r="CG7" s="26"/>
      <c r="CH7" s="6"/>
      <c r="CI7" s="6"/>
      <c r="CJ7" s="6"/>
      <c r="CK7" s="6"/>
      <c r="CL7" s="5" t="s">
        <v>12</v>
      </c>
      <c r="CM7" s="6" t="s">
        <v>80</v>
      </c>
      <c r="CN7" s="6"/>
      <c r="CO7" s="6"/>
      <c r="CP7" s="6"/>
      <c r="CQ7" s="6"/>
      <c r="CR7" s="6" t="s">
        <v>81</v>
      </c>
      <c r="CS7" s="6"/>
      <c r="CT7" s="6"/>
      <c r="CU7" s="6"/>
      <c r="CV7" s="6"/>
    </row>
    <row r="8" spans="1:100" x14ac:dyDescent="0.2">
      <c r="B8" t="s">
        <v>430</v>
      </c>
      <c r="C8" s="12" t="s">
        <v>83</v>
      </c>
      <c r="D8" s="5"/>
      <c r="E8" s="12" t="s">
        <v>84</v>
      </c>
      <c r="F8" s="12" t="s">
        <v>61</v>
      </c>
      <c r="G8" s="12" t="s">
        <v>61</v>
      </c>
      <c r="H8" s="12" t="s">
        <v>85</v>
      </c>
      <c r="I8" s="12" t="s">
        <v>86</v>
      </c>
      <c r="J8" s="12" t="s">
        <v>87</v>
      </c>
      <c r="K8" s="12" t="s">
        <v>88</v>
      </c>
      <c r="L8" s="12" t="s">
        <v>88</v>
      </c>
      <c r="M8" s="12" t="s">
        <v>23</v>
      </c>
      <c r="N8" s="12" t="s">
        <v>61</v>
      </c>
      <c r="O8" s="5"/>
      <c r="P8" s="12" t="s">
        <v>89</v>
      </c>
      <c r="Q8" s="12" t="s">
        <v>51</v>
      </c>
      <c r="R8" s="12" t="s">
        <v>90</v>
      </c>
      <c r="S8" s="12" t="s">
        <v>91</v>
      </c>
      <c r="T8" s="12" t="s">
        <v>23</v>
      </c>
      <c r="U8" s="53"/>
      <c r="V8" s="5"/>
      <c r="W8" s="12" t="s">
        <v>559</v>
      </c>
      <c r="X8" s="12" t="s">
        <v>92</v>
      </c>
      <c r="Y8" s="12" t="s">
        <v>93</v>
      </c>
      <c r="Z8" s="12" t="s">
        <v>94</v>
      </c>
      <c r="AA8" s="12" t="s">
        <v>23</v>
      </c>
      <c r="AB8" s="12" t="s">
        <v>61</v>
      </c>
      <c r="AC8" s="5"/>
      <c r="AD8" s="12" t="s">
        <v>61</v>
      </c>
      <c r="AE8" s="5"/>
      <c r="AF8" s="12" t="s">
        <v>95</v>
      </c>
      <c r="AG8" s="12" t="s">
        <v>96</v>
      </c>
      <c r="AH8" s="12" t="s">
        <v>97</v>
      </c>
      <c r="AI8" s="12" t="s">
        <v>22</v>
      </c>
      <c r="AJ8" s="12" t="s">
        <v>18</v>
      </c>
      <c r="AK8" s="5"/>
      <c r="AL8" s="12" t="s">
        <v>95</v>
      </c>
      <c r="AM8" s="12" t="s">
        <v>96</v>
      </c>
      <c r="AN8" s="12" t="s">
        <v>97</v>
      </c>
      <c r="AO8" s="12" t="s">
        <v>22</v>
      </c>
      <c r="AP8" s="12" t="s">
        <v>98</v>
      </c>
      <c r="AQ8" s="5"/>
      <c r="AR8" s="12" t="s">
        <v>99</v>
      </c>
      <c r="AS8" s="12" t="s">
        <v>100</v>
      </c>
      <c r="AT8" s="12" t="s">
        <v>101</v>
      </c>
      <c r="AU8" s="12" t="s">
        <v>102</v>
      </c>
      <c r="AV8" s="12" t="s">
        <v>97</v>
      </c>
      <c r="AW8" s="12" t="s">
        <v>22</v>
      </c>
      <c r="AX8" s="12" t="s">
        <v>103</v>
      </c>
      <c r="AY8" s="5"/>
      <c r="AZ8" s="12" t="s">
        <v>104</v>
      </c>
      <c r="BA8" s="12" t="s">
        <v>105</v>
      </c>
      <c r="BB8" s="12" t="s">
        <v>103</v>
      </c>
      <c r="BC8" s="12" t="s">
        <v>22</v>
      </c>
      <c r="BD8" s="12" t="s">
        <v>21</v>
      </c>
      <c r="BE8" s="5"/>
      <c r="BF8" s="12" t="s">
        <v>106</v>
      </c>
      <c r="BG8" s="5"/>
      <c r="BH8" s="12" t="s">
        <v>104</v>
      </c>
      <c r="BI8" s="12" t="s">
        <v>107</v>
      </c>
      <c r="BJ8" s="12" t="s">
        <v>108</v>
      </c>
      <c r="BK8" s="12" t="s">
        <v>109</v>
      </c>
      <c r="BL8" s="12" t="s">
        <v>110</v>
      </c>
      <c r="BM8" s="12" t="s">
        <v>111</v>
      </c>
      <c r="BN8" s="12" t="s">
        <v>112</v>
      </c>
      <c r="BO8" s="12" t="s">
        <v>111</v>
      </c>
      <c r="BP8" s="12" t="s">
        <v>112</v>
      </c>
      <c r="BQ8" s="12" t="s">
        <v>113</v>
      </c>
      <c r="BR8" s="12" t="s">
        <v>85</v>
      </c>
      <c r="BS8" s="7" t="s">
        <v>528</v>
      </c>
      <c r="BT8" s="7"/>
      <c r="BU8" s="5" t="s">
        <v>12</v>
      </c>
      <c r="BW8" s="5" t="s">
        <v>12</v>
      </c>
      <c r="BX8" s="12"/>
      <c r="BY8" s="5" t="s">
        <v>12</v>
      </c>
      <c r="BZ8" s="33"/>
      <c r="CA8" s="5" t="s">
        <v>12</v>
      </c>
      <c r="CB8" s="12"/>
      <c r="CC8" s="5"/>
      <c r="CD8" s="52" t="s">
        <v>529</v>
      </c>
      <c r="CE8" s="52" t="s">
        <v>529</v>
      </c>
      <c r="CF8" s="6"/>
      <c r="CG8" s="26">
        <v>1</v>
      </c>
      <c r="CH8" s="36" t="s">
        <v>114</v>
      </c>
      <c r="CI8" s="6"/>
      <c r="CJ8" s="6"/>
      <c r="CK8" s="13">
        <f>(+C44)</f>
        <v>44120319.130000003</v>
      </c>
      <c r="CL8" s="5" t="s">
        <v>12</v>
      </c>
      <c r="CM8" s="6" t="s">
        <v>115</v>
      </c>
      <c r="CN8" s="6"/>
      <c r="CO8" s="6"/>
      <c r="CP8" s="6"/>
      <c r="CQ8" s="5"/>
      <c r="CR8" s="6" t="s">
        <v>116</v>
      </c>
      <c r="CS8" s="6"/>
      <c r="CT8" s="6"/>
      <c r="CU8" s="6"/>
      <c r="CV8" s="6"/>
    </row>
    <row r="9" spans="1:100" x14ac:dyDescent="0.2">
      <c r="C9" s="14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5"/>
      <c r="P9" s="16"/>
      <c r="Q9" s="16"/>
      <c r="R9" s="16"/>
      <c r="S9" s="16"/>
      <c r="T9" s="16"/>
      <c r="U9" s="16"/>
      <c r="V9" s="15"/>
      <c r="W9" s="16"/>
      <c r="X9" s="16"/>
      <c r="Y9" s="16"/>
      <c r="Z9" s="16"/>
      <c r="AA9" s="16"/>
      <c r="AB9" s="16"/>
      <c r="AC9" s="15"/>
      <c r="AD9" s="16"/>
      <c r="AE9" s="15"/>
      <c r="AF9" s="16"/>
      <c r="AG9" s="16"/>
      <c r="AH9" s="16"/>
      <c r="AI9" s="16"/>
      <c r="AJ9" s="16"/>
      <c r="AK9" s="15"/>
      <c r="AL9" s="16"/>
      <c r="AM9" s="16"/>
      <c r="AN9" s="16"/>
      <c r="AO9" s="16"/>
      <c r="AP9" s="16"/>
      <c r="AQ9" s="15"/>
      <c r="AR9" s="16"/>
      <c r="AS9" s="16"/>
      <c r="AT9" s="16"/>
      <c r="AU9" s="16"/>
      <c r="AV9" s="16"/>
      <c r="AW9" s="16"/>
      <c r="AX9" s="16"/>
      <c r="AY9" s="15"/>
      <c r="AZ9" s="16"/>
      <c r="BA9" s="16"/>
      <c r="BB9" s="16"/>
      <c r="BC9" s="16"/>
      <c r="BD9" s="16"/>
      <c r="BE9" s="15"/>
      <c r="BF9" s="17"/>
      <c r="BG9" s="15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5" t="s">
        <v>12</v>
      </c>
      <c r="BV9" s="16"/>
      <c r="BW9" s="15" t="s">
        <v>12</v>
      </c>
      <c r="BX9" s="18"/>
      <c r="BY9" s="5" t="s">
        <v>12</v>
      </c>
      <c r="BZ9" s="68"/>
      <c r="CA9" s="5" t="s">
        <v>12</v>
      </c>
      <c r="CB9" s="17"/>
      <c r="CC9" s="5"/>
      <c r="CD9" s="64"/>
      <c r="CE9" s="64"/>
      <c r="CF9" s="6"/>
      <c r="CG9" s="26"/>
      <c r="CH9" s="6"/>
      <c r="CI9" s="6"/>
      <c r="CJ9" s="6"/>
      <c r="CK9" s="13"/>
      <c r="CL9" s="5" t="s">
        <v>12</v>
      </c>
      <c r="CM9" s="6" t="s">
        <v>117</v>
      </c>
      <c r="CN9" s="6"/>
      <c r="CO9" s="6"/>
      <c r="CP9" s="6"/>
      <c r="CQ9" s="13">
        <f>(+CK12)</f>
        <v>20361673.18</v>
      </c>
      <c r="CR9" s="6" t="s">
        <v>118</v>
      </c>
      <c r="CS9" s="6"/>
      <c r="CT9" s="6"/>
      <c r="CU9" s="6"/>
      <c r="CV9" s="5"/>
    </row>
    <row r="10" spans="1:100" x14ac:dyDescent="0.2">
      <c r="A10">
        <f t="shared" ref="A10:A42" si="0">((IF(OR(BV10&gt;0,BX10&gt;0),1,)))</f>
        <v>1</v>
      </c>
      <c r="B10" t="s">
        <v>431</v>
      </c>
      <c r="C10" s="19">
        <v>1548618</v>
      </c>
      <c r="D10" s="20"/>
      <c r="E10" s="21"/>
      <c r="F10" s="21">
        <v>1500</v>
      </c>
      <c r="G10" s="21">
        <v>2202</v>
      </c>
      <c r="H10" s="21"/>
      <c r="I10" s="21"/>
      <c r="J10" s="21"/>
      <c r="K10" s="21"/>
      <c r="L10" s="21"/>
      <c r="M10" s="21">
        <v>2727</v>
      </c>
      <c r="N10" s="19">
        <f>(SUM(E10:M10))</f>
        <v>6429</v>
      </c>
      <c r="O10" s="20"/>
      <c r="P10" s="21">
        <v>855449</v>
      </c>
      <c r="Q10" s="21"/>
      <c r="R10" s="21"/>
      <c r="S10" s="21"/>
      <c r="T10" s="21">
        <v>840</v>
      </c>
      <c r="U10" s="55">
        <f>SUM(P10:T10)</f>
        <v>856289</v>
      </c>
      <c r="V10" s="20"/>
      <c r="W10" s="21">
        <v>480198</v>
      </c>
      <c r="X10" s="21"/>
      <c r="Y10" s="21"/>
      <c r="Z10" s="21"/>
      <c r="AA10" s="21">
        <v>45000</v>
      </c>
      <c r="AB10" s="19">
        <f>(SUM(W10:AA10))</f>
        <v>525198</v>
      </c>
      <c r="AC10" s="20"/>
      <c r="AD10" s="19">
        <f>(+AB10+U10+N10)</f>
        <v>1387916</v>
      </c>
      <c r="AE10" s="20"/>
      <c r="AF10" s="21"/>
      <c r="AG10" s="21"/>
      <c r="AH10" s="21"/>
      <c r="AI10" s="21"/>
      <c r="AJ10" s="19">
        <f>(SUM(AF10:AI10))</f>
        <v>0</v>
      </c>
      <c r="AK10" s="20"/>
      <c r="AL10" s="21">
        <v>39480</v>
      </c>
      <c r="AM10" s="21">
        <v>9167</v>
      </c>
      <c r="AN10" s="21"/>
      <c r="AO10" s="21">
        <v>57786</v>
      </c>
      <c r="AP10" s="19">
        <f>(SUM(AL10:AO10))</f>
        <v>106433</v>
      </c>
      <c r="AQ10" s="20"/>
      <c r="AR10" s="21">
        <v>10306</v>
      </c>
      <c r="AS10" s="21">
        <v>20370</v>
      </c>
      <c r="AT10" s="21">
        <v>38815</v>
      </c>
      <c r="AU10" s="21">
        <v>200335</v>
      </c>
      <c r="AV10" s="21">
        <v>55475</v>
      </c>
      <c r="AW10" s="21">
        <v>179805</v>
      </c>
      <c r="AX10" s="19">
        <f>(SUM(AR10:AW10))</f>
        <v>505106</v>
      </c>
      <c r="AY10" s="20"/>
      <c r="AZ10" s="21">
        <v>26362</v>
      </c>
      <c r="BA10" s="82">
        <v>33572</v>
      </c>
      <c r="BB10" s="21">
        <v>253801</v>
      </c>
      <c r="BC10" s="21">
        <v>94453</v>
      </c>
      <c r="BD10" s="19">
        <f>(SUM(AZ10:BC10))</f>
        <v>408188</v>
      </c>
      <c r="BE10" s="20"/>
      <c r="BF10" s="22">
        <v>163614</v>
      </c>
      <c r="BG10" s="20"/>
      <c r="BH10" s="21"/>
      <c r="BI10" s="21">
        <v>5976</v>
      </c>
      <c r="BJ10" s="21"/>
      <c r="BK10" s="21">
        <v>41071</v>
      </c>
      <c r="BL10" s="21"/>
      <c r="BM10" s="21"/>
      <c r="BN10" s="21"/>
      <c r="BO10" s="21"/>
      <c r="BP10" s="21"/>
      <c r="BQ10" s="21"/>
      <c r="BR10" s="21"/>
      <c r="BS10" s="21"/>
      <c r="BT10" s="19">
        <f>((SUM(BH10:BS10)))</f>
        <v>47047</v>
      </c>
      <c r="BU10" s="20" t="s">
        <v>12</v>
      </c>
      <c r="BV10" s="19">
        <f>(+BT10+BF10+BD10+AX10+AP10+AJ10)</f>
        <v>1230388</v>
      </c>
      <c r="BW10" s="20" t="s">
        <v>12</v>
      </c>
      <c r="BX10" s="19">
        <f>((+AB10+U10+N10)-BV10)</f>
        <v>157528</v>
      </c>
      <c r="BY10" s="20" t="s">
        <v>12</v>
      </c>
      <c r="BZ10" s="19">
        <v>-84.49</v>
      </c>
      <c r="CA10" s="20"/>
      <c r="CB10" s="19">
        <f>(+BX10+BZ10+C10)</f>
        <v>1706061.51</v>
      </c>
      <c r="CC10" s="5"/>
      <c r="CD10" s="50">
        <v>1506255</v>
      </c>
      <c r="CE10" s="50">
        <v>199807</v>
      </c>
      <c r="CF10" s="6"/>
      <c r="CG10" s="41"/>
      <c r="CH10" s="6" t="s">
        <v>23</v>
      </c>
      <c r="CI10" s="6"/>
      <c r="CJ10" s="6"/>
      <c r="CK10" s="13"/>
      <c r="CL10" s="5" t="s">
        <v>12</v>
      </c>
      <c r="CM10" s="6" t="s">
        <v>119</v>
      </c>
      <c r="CN10" s="6"/>
      <c r="CO10" s="6"/>
      <c r="CP10" s="6"/>
      <c r="CQ10" s="13">
        <f>+CK15</f>
        <v>473977</v>
      </c>
      <c r="CR10" s="6" t="s">
        <v>120</v>
      </c>
      <c r="CS10" s="6"/>
      <c r="CT10" s="6"/>
      <c r="CU10" s="6"/>
      <c r="CV10" s="6">
        <f>+CK64+CK65</f>
        <v>147794.46</v>
      </c>
    </row>
    <row r="11" spans="1:100" x14ac:dyDescent="0.2">
      <c r="A11">
        <f t="shared" si="0"/>
        <v>1</v>
      </c>
      <c r="B11" t="s">
        <v>432</v>
      </c>
      <c r="C11" s="19">
        <v>1923152</v>
      </c>
      <c r="D11" s="20"/>
      <c r="E11" s="21">
        <v>1885626</v>
      </c>
      <c r="F11" s="21"/>
      <c r="G11" s="21">
        <v>15554</v>
      </c>
      <c r="H11" s="21"/>
      <c r="I11" s="21"/>
      <c r="J11" s="21"/>
      <c r="K11" s="21"/>
      <c r="L11" s="21"/>
      <c r="M11" s="21">
        <v>354018</v>
      </c>
      <c r="N11" s="19">
        <f t="shared" ref="N11:N42" si="1">(SUM(E11:M11))</f>
        <v>2255198</v>
      </c>
      <c r="O11" s="20"/>
      <c r="P11" s="21">
        <v>2522174</v>
      </c>
      <c r="Q11" s="21"/>
      <c r="R11" s="21">
        <v>170967</v>
      </c>
      <c r="S11" s="21"/>
      <c r="T11" s="21">
        <v>16518</v>
      </c>
      <c r="U11" s="55">
        <f>SUM(P11:T11)</f>
        <v>2709659</v>
      </c>
      <c r="V11" s="20"/>
      <c r="W11" s="21">
        <v>59936</v>
      </c>
      <c r="X11" s="21"/>
      <c r="Y11" s="21"/>
      <c r="Z11" s="21"/>
      <c r="AA11" s="21"/>
      <c r="AB11" s="19">
        <f t="shared" ref="AB11:AB42" si="2">(SUM(W11:AA11))</f>
        <v>59936</v>
      </c>
      <c r="AC11" s="20"/>
      <c r="AD11" s="19">
        <f t="shared" ref="AD11:AD42" si="3">(+AB11+U11+N11)</f>
        <v>5024793</v>
      </c>
      <c r="AE11" s="20"/>
      <c r="AF11" s="21"/>
      <c r="AG11" s="21"/>
      <c r="AH11" s="21"/>
      <c r="AI11" s="21"/>
      <c r="AJ11" s="19">
        <f t="shared" ref="AJ11:AJ42" si="4">(SUM(AF11:AI11))</f>
        <v>0</v>
      </c>
      <c r="AK11" s="20"/>
      <c r="AL11" s="21">
        <v>891559</v>
      </c>
      <c r="AM11" s="21">
        <v>18525</v>
      </c>
      <c r="AN11" s="21"/>
      <c r="AO11" s="21"/>
      <c r="AP11" s="19">
        <f t="shared" ref="AP11:AP42" si="5">(SUM(AL11:AO11))</f>
        <v>910084</v>
      </c>
      <c r="AQ11" s="20"/>
      <c r="AR11" s="21">
        <v>341879</v>
      </c>
      <c r="AS11" s="21">
        <v>104741</v>
      </c>
      <c r="AT11" s="21">
        <v>243546</v>
      </c>
      <c r="AU11" s="21">
        <v>255198</v>
      </c>
      <c r="AV11" s="21"/>
      <c r="AW11" s="21">
        <v>1692227</v>
      </c>
      <c r="AX11" s="19">
        <f t="shared" ref="AX11:AX42" si="6">(SUM(AR11:AW11))</f>
        <v>2637591</v>
      </c>
      <c r="AY11" s="20"/>
      <c r="AZ11" s="21"/>
      <c r="BA11" s="82">
        <v>37505</v>
      </c>
      <c r="BB11" s="21">
        <v>59878</v>
      </c>
      <c r="BC11" s="21"/>
      <c r="BD11" s="19">
        <f t="shared" ref="BD11:BD42" si="7">(SUM(AZ11:BC11))</f>
        <v>97383</v>
      </c>
      <c r="BE11" s="20"/>
      <c r="BF11" s="22">
        <v>502374</v>
      </c>
      <c r="BG11" s="20"/>
      <c r="BH11" s="21">
        <v>9806</v>
      </c>
      <c r="BI11" s="21"/>
      <c r="BJ11" s="21"/>
      <c r="BK11" s="21"/>
      <c r="BL11" s="21">
        <v>4216</v>
      </c>
      <c r="BM11" s="21"/>
      <c r="BN11" s="21"/>
      <c r="BO11" s="21"/>
      <c r="BP11" s="21"/>
      <c r="BQ11" s="21">
        <v>738069</v>
      </c>
      <c r="BR11" s="21"/>
      <c r="BS11" s="21">
        <v>287685</v>
      </c>
      <c r="BT11" s="19">
        <f t="shared" ref="BT11:BT42" si="8">((SUM(BH11:BS11)))</f>
        <v>1039776</v>
      </c>
      <c r="BU11" s="20" t="s">
        <v>12</v>
      </c>
      <c r="BV11" s="19">
        <f t="shared" ref="BV11:BV42" si="9">(+BT11+BF11+BD11+AX11+AP11+AJ11)</f>
        <v>5187208</v>
      </c>
      <c r="BW11" s="20" t="s">
        <v>12</v>
      </c>
      <c r="BX11" s="19">
        <f t="shared" ref="BX11:BX42" si="10">((+AB11+U11+N11)-BV11)</f>
        <v>-162415</v>
      </c>
      <c r="BY11" s="20" t="s">
        <v>12</v>
      </c>
      <c r="BZ11" s="19"/>
      <c r="CA11" s="20"/>
      <c r="CB11" s="19">
        <f t="shared" ref="CB11:CB44" si="11">(+BX11+BZ11+C11)</f>
        <v>1760737</v>
      </c>
      <c r="CC11" s="5"/>
      <c r="CD11" s="51">
        <v>1700000</v>
      </c>
      <c r="CE11" s="51">
        <v>60737</v>
      </c>
      <c r="CF11" s="6"/>
      <c r="CG11" s="2"/>
      <c r="CH11" s="37" t="s">
        <v>122</v>
      </c>
      <c r="CI11" s="6"/>
      <c r="CJ11" s="6"/>
      <c r="CK11" s="13"/>
      <c r="CL11" s="5" t="s">
        <v>12</v>
      </c>
      <c r="CM11" s="6" t="s">
        <v>123</v>
      </c>
      <c r="CN11" s="6"/>
      <c r="CO11" s="6"/>
      <c r="CP11" s="6"/>
      <c r="CQ11" s="23"/>
      <c r="CR11" s="6" t="s">
        <v>124</v>
      </c>
      <c r="CS11" s="6"/>
      <c r="CT11" s="6"/>
      <c r="CU11" s="6"/>
      <c r="CV11" s="6">
        <f>+CK68</f>
        <v>2065747.9000000001</v>
      </c>
    </row>
    <row r="12" spans="1:100" x14ac:dyDescent="0.2">
      <c r="A12">
        <f t="shared" si="0"/>
        <v>1</v>
      </c>
      <c r="B12" t="s">
        <v>433</v>
      </c>
      <c r="C12" s="19">
        <v>113357</v>
      </c>
      <c r="D12" s="20"/>
      <c r="E12" s="21">
        <v>751638</v>
      </c>
      <c r="F12" s="21">
        <v>8038</v>
      </c>
      <c r="G12" s="21"/>
      <c r="H12" s="21"/>
      <c r="I12" s="21"/>
      <c r="J12" s="21"/>
      <c r="K12" s="21"/>
      <c r="L12" s="21"/>
      <c r="M12" s="21">
        <v>22879</v>
      </c>
      <c r="N12" s="19">
        <f t="shared" si="1"/>
        <v>782555</v>
      </c>
      <c r="O12" s="20"/>
      <c r="P12" s="21">
        <v>950440</v>
      </c>
      <c r="Q12" s="21">
        <v>3529</v>
      </c>
      <c r="R12" s="21">
        <v>74365</v>
      </c>
      <c r="S12" s="21">
        <v>34421</v>
      </c>
      <c r="T12" s="21"/>
      <c r="U12" s="55">
        <f>SUM(P12:T12)</f>
        <v>1062755</v>
      </c>
      <c r="V12" s="20"/>
      <c r="W12" s="21">
        <v>145878</v>
      </c>
      <c r="X12" s="21"/>
      <c r="Y12" s="21"/>
      <c r="Z12" s="21"/>
      <c r="AA12" s="21"/>
      <c r="AB12" s="19">
        <f t="shared" si="2"/>
        <v>145878</v>
      </c>
      <c r="AC12" s="20"/>
      <c r="AD12" s="19">
        <f t="shared" si="3"/>
        <v>1991188</v>
      </c>
      <c r="AE12" s="20"/>
      <c r="AF12" s="21">
        <v>50000</v>
      </c>
      <c r="AG12" s="21"/>
      <c r="AH12" s="21"/>
      <c r="AI12" s="21"/>
      <c r="AJ12" s="19">
        <f t="shared" si="4"/>
        <v>50000</v>
      </c>
      <c r="AK12" s="20"/>
      <c r="AL12" s="21">
        <v>496659</v>
      </c>
      <c r="AM12" s="21">
        <v>96645</v>
      </c>
      <c r="AN12" s="21"/>
      <c r="AO12" s="21"/>
      <c r="AP12" s="19">
        <f t="shared" si="5"/>
        <v>593304</v>
      </c>
      <c r="AQ12" s="20"/>
      <c r="AR12" s="21">
        <v>182717</v>
      </c>
      <c r="AS12" s="21">
        <v>108353</v>
      </c>
      <c r="AT12" s="21">
        <v>68224</v>
      </c>
      <c r="AU12" s="21">
        <v>70804</v>
      </c>
      <c r="AV12" s="21"/>
      <c r="AW12" s="21">
        <v>80877</v>
      </c>
      <c r="AX12" s="19">
        <f t="shared" si="6"/>
        <v>510975</v>
      </c>
      <c r="AY12" s="20"/>
      <c r="AZ12" s="21">
        <v>5908</v>
      </c>
      <c r="BA12" s="21">
        <v>53706</v>
      </c>
      <c r="BB12" s="21">
        <v>188044</v>
      </c>
      <c r="BC12" s="21"/>
      <c r="BD12" s="19">
        <f t="shared" si="7"/>
        <v>247658</v>
      </c>
      <c r="BE12" s="20"/>
      <c r="BF12" s="22">
        <v>111178</v>
      </c>
      <c r="BG12" s="20"/>
      <c r="BH12" s="21"/>
      <c r="BI12" s="21"/>
      <c r="BJ12" s="21"/>
      <c r="BK12" s="21"/>
      <c r="BL12" s="21">
        <v>49553</v>
      </c>
      <c r="BM12" s="21"/>
      <c r="BN12" s="21"/>
      <c r="BO12" s="21"/>
      <c r="BP12" s="21"/>
      <c r="BQ12" s="21"/>
      <c r="BR12" s="21"/>
      <c r="BS12" s="21">
        <v>38773</v>
      </c>
      <c r="BT12" s="19">
        <f t="shared" si="8"/>
        <v>88326</v>
      </c>
      <c r="BU12" s="20" t="s">
        <v>12</v>
      </c>
      <c r="BV12" s="19">
        <f t="shared" si="9"/>
        <v>1601441</v>
      </c>
      <c r="BW12" s="20" t="s">
        <v>12</v>
      </c>
      <c r="BX12" s="19">
        <f t="shared" si="10"/>
        <v>389747</v>
      </c>
      <c r="BY12" s="20" t="s">
        <v>12</v>
      </c>
      <c r="BZ12" s="19">
        <v>32918</v>
      </c>
      <c r="CA12" s="20"/>
      <c r="CB12" s="19">
        <f t="shared" si="11"/>
        <v>536022</v>
      </c>
      <c r="CC12" s="5"/>
      <c r="CD12" s="51">
        <v>320000</v>
      </c>
      <c r="CE12" s="51">
        <v>216022</v>
      </c>
      <c r="CF12" s="6"/>
      <c r="CG12" s="26">
        <v>2</v>
      </c>
      <c r="CH12" s="6" t="s">
        <v>126</v>
      </c>
      <c r="CI12" s="6"/>
      <c r="CJ12" s="6"/>
      <c r="CK12" s="13">
        <f>(+E44)</f>
        <v>20361673.18</v>
      </c>
      <c r="CL12" s="5" t="s">
        <v>12</v>
      </c>
      <c r="CM12" s="6" t="s">
        <v>127</v>
      </c>
      <c r="CN12" s="6"/>
      <c r="CO12" s="6"/>
      <c r="CP12" s="6"/>
      <c r="CQ12" s="13">
        <v>0</v>
      </c>
      <c r="CR12" s="6" t="s">
        <v>128</v>
      </c>
      <c r="CS12" s="6"/>
      <c r="CT12" s="6"/>
      <c r="CU12" s="6"/>
      <c r="CV12" s="6">
        <f>+CK50</f>
        <v>20623307.150000002</v>
      </c>
    </row>
    <row r="13" spans="1:100" x14ac:dyDescent="0.2">
      <c r="A13">
        <f t="shared" si="0"/>
        <v>1</v>
      </c>
      <c r="B13" t="s">
        <v>434</v>
      </c>
      <c r="C13" s="19">
        <v>310544</v>
      </c>
      <c r="D13" s="20"/>
      <c r="E13" s="21">
        <v>252084</v>
      </c>
      <c r="F13" s="21">
        <v>1200.95</v>
      </c>
      <c r="G13" s="21">
        <v>4209.05</v>
      </c>
      <c r="H13" s="21"/>
      <c r="I13" s="21"/>
      <c r="J13" s="21"/>
      <c r="K13" s="21"/>
      <c r="L13" s="21"/>
      <c r="M13" s="21">
        <v>6459.5</v>
      </c>
      <c r="N13" s="19">
        <f t="shared" si="1"/>
        <v>263953.5</v>
      </c>
      <c r="O13" s="20"/>
      <c r="P13" s="21">
        <v>890680</v>
      </c>
      <c r="Q13" s="21"/>
      <c r="R13" s="21"/>
      <c r="S13" s="21">
        <v>2068</v>
      </c>
      <c r="T13" s="21">
        <v>59512.63</v>
      </c>
      <c r="U13" s="55">
        <f t="shared" ref="U13:U42" si="12">SUM(P13:T13)</f>
        <v>952260.63</v>
      </c>
      <c r="V13" s="20"/>
      <c r="W13" s="21">
        <v>37457.78</v>
      </c>
      <c r="X13" s="21"/>
      <c r="Y13" s="21"/>
      <c r="Z13" s="21"/>
      <c r="AA13" s="21"/>
      <c r="AB13" s="19">
        <f t="shared" si="2"/>
        <v>37457.78</v>
      </c>
      <c r="AC13" s="20"/>
      <c r="AD13" s="19">
        <f t="shared" si="3"/>
        <v>1253671.9100000001</v>
      </c>
      <c r="AE13" s="20"/>
      <c r="AF13" s="21"/>
      <c r="AG13" s="21"/>
      <c r="AH13" s="21"/>
      <c r="AI13" s="21"/>
      <c r="AJ13" s="19">
        <f t="shared" si="4"/>
        <v>0</v>
      </c>
      <c r="AK13" s="20"/>
      <c r="AL13" s="21">
        <v>293705.63</v>
      </c>
      <c r="AM13" s="21">
        <v>59275.02</v>
      </c>
      <c r="AN13" s="21"/>
      <c r="AO13" s="21">
        <v>4835.3999999999996</v>
      </c>
      <c r="AP13" s="19">
        <f t="shared" si="5"/>
        <v>357816.05000000005</v>
      </c>
      <c r="AQ13" s="20"/>
      <c r="AR13" s="21">
        <v>150142.65</v>
      </c>
      <c r="AS13" s="21">
        <v>2038.3</v>
      </c>
      <c r="AT13" s="21">
        <v>197461.21</v>
      </c>
      <c r="AU13" s="21">
        <v>197461.22</v>
      </c>
      <c r="AV13" s="21"/>
      <c r="AW13" s="21"/>
      <c r="AX13" s="19">
        <f t="shared" si="6"/>
        <v>547103.38</v>
      </c>
      <c r="AY13" s="20"/>
      <c r="AZ13" s="21">
        <v>19000</v>
      </c>
      <c r="BA13" s="21">
        <v>1000</v>
      </c>
      <c r="BB13" s="21">
        <v>149615.57</v>
      </c>
      <c r="BC13" s="21"/>
      <c r="BD13" s="19">
        <f t="shared" si="7"/>
        <v>169615.57</v>
      </c>
      <c r="BE13" s="20"/>
      <c r="BF13" s="22">
        <v>37744.28</v>
      </c>
      <c r="BG13" s="20"/>
      <c r="BH13" s="21"/>
      <c r="BI13" s="21"/>
      <c r="BJ13" s="21">
        <v>3000</v>
      </c>
      <c r="BK13" s="21"/>
      <c r="BL13" s="21">
        <v>19295.080000000002</v>
      </c>
      <c r="BM13" s="21"/>
      <c r="BN13" s="21"/>
      <c r="BO13" s="21"/>
      <c r="BP13" s="21"/>
      <c r="BQ13" s="21"/>
      <c r="BR13" s="21"/>
      <c r="BS13" s="21"/>
      <c r="BT13" s="19">
        <f t="shared" si="8"/>
        <v>22295.08</v>
      </c>
      <c r="BU13" s="20" t="s">
        <v>12</v>
      </c>
      <c r="BV13" s="19">
        <f t="shared" si="9"/>
        <v>1134574.3600000001</v>
      </c>
      <c r="BW13" s="20" t="s">
        <v>12</v>
      </c>
      <c r="BX13" s="19">
        <f t="shared" si="10"/>
        <v>119097.55000000005</v>
      </c>
      <c r="BY13" s="20" t="s">
        <v>12</v>
      </c>
      <c r="BZ13" s="19"/>
      <c r="CA13" s="20"/>
      <c r="CB13" s="19">
        <f t="shared" si="11"/>
        <v>429641.55000000005</v>
      </c>
      <c r="CC13" s="5"/>
      <c r="CD13" s="51">
        <v>350000</v>
      </c>
      <c r="CE13" s="51">
        <v>79641</v>
      </c>
      <c r="CF13" s="6"/>
      <c r="CG13" s="26">
        <v>3</v>
      </c>
      <c r="CH13" s="6" t="s">
        <v>130</v>
      </c>
      <c r="CI13" s="6"/>
      <c r="CJ13" s="6"/>
      <c r="CK13" s="13">
        <f>(+F44)</f>
        <v>621650</v>
      </c>
      <c r="CL13" s="5" t="s">
        <v>12</v>
      </c>
      <c r="CM13" s="6" t="s">
        <v>131</v>
      </c>
      <c r="CN13" s="6"/>
      <c r="CO13" s="6"/>
      <c r="CP13" s="6"/>
      <c r="CQ13" s="13">
        <f>+CK19</f>
        <v>0</v>
      </c>
      <c r="CR13" s="6" t="s">
        <v>132</v>
      </c>
      <c r="CS13" s="6"/>
      <c r="CT13" s="6"/>
      <c r="CU13" s="6"/>
      <c r="CV13" s="6">
        <f>(SUM(CV9:CV12))</f>
        <v>22836849.510000002</v>
      </c>
    </row>
    <row r="14" spans="1:100" x14ac:dyDescent="0.2">
      <c r="A14">
        <f t="shared" si="0"/>
        <v>1</v>
      </c>
      <c r="B14" t="s">
        <v>435</v>
      </c>
      <c r="C14" s="19">
        <v>1053731</v>
      </c>
      <c r="D14" s="20"/>
      <c r="E14" s="21">
        <v>1058034</v>
      </c>
      <c r="F14" s="21">
        <v>127688</v>
      </c>
      <c r="G14" s="21"/>
      <c r="H14" s="21"/>
      <c r="I14" s="21"/>
      <c r="J14" s="21"/>
      <c r="K14" s="21"/>
      <c r="L14" s="21"/>
      <c r="M14" s="21">
        <v>59939</v>
      </c>
      <c r="N14" s="19">
        <f t="shared" si="1"/>
        <v>1245661</v>
      </c>
      <c r="O14" s="20"/>
      <c r="P14" s="21">
        <v>3209421</v>
      </c>
      <c r="Q14" s="21">
        <v>211453</v>
      </c>
      <c r="R14" s="21"/>
      <c r="S14" s="21"/>
      <c r="T14" s="21">
        <v>155956</v>
      </c>
      <c r="U14" s="55">
        <f t="shared" si="12"/>
        <v>3576830</v>
      </c>
      <c r="V14" s="20"/>
      <c r="W14" s="21"/>
      <c r="X14" s="21"/>
      <c r="Y14" s="21"/>
      <c r="Z14" s="21"/>
      <c r="AA14" s="21"/>
      <c r="AB14" s="19">
        <f t="shared" si="2"/>
        <v>0</v>
      </c>
      <c r="AC14" s="20"/>
      <c r="AD14" s="19">
        <f t="shared" si="3"/>
        <v>4822491</v>
      </c>
      <c r="AE14" s="20"/>
      <c r="AF14" s="21"/>
      <c r="AG14" s="21"/>
      <c r="AH14" s="21"/>
      <c r="AI14" s="21"/>
      <c r="AJ14" s="19">
        <f t="shared" si="4"/>
        <v>0</v>
      </c>
      <c r="AK14" s="20"/>
      <c r="AL14" s="21">
        <v>822882</v>
      </c>
      <c r="AM14" s="21">
        <v>233670</v>
      </c>
      <c r="AN14" s="21"/>
      <c r="AO14" s="21">
        <v>411019</v>
      </c>
      <c r="AP14" s="19">
        <f t="shared" si="5"/>
        <v>1467571</v>
      </c>
      <c r="AQ14" s="20"/>
      <c r="AR14" s="21">
        <v>1680079</v>
      </c>
      <c r="AS14" s="21">
        <v>163653</v>
      </c>
      <c r="AT14" s="21">
        <v>62743</v>
      </c>
      <c r="AU14" s="21">
        <v>211518</v>
      </c>
      <c r="AV14" s="21"/>
      <c r="AW14" s="21">
        <v>309258</v>
      </c>
      <c r="AX14" s="19">
        <f t="shared" si="6"/>
        <v>2427251</v>
      </c>
      <c r="AY14" s="20"/>
      <c r="AZ14" s="21">
        <v>176894</v>
      </c>
      <c r="BA14" s="21">
        <v>1006</v>
      </c>
      <c r="BB14" s="21">
        <v>701465</v>
      </c>
      <c r="BC14" s="21">
        <v>52367</v>
      </c>
      <c r="BD14" s="19">
        <f t="shared" si="7"/>
        <v>931732</v>
      </c>
      <c r="BE14" s="20"/>
      <c r="BF14" s="22">
        <v>465928</v>
      </c>
      <c r="BG14" s="20"/>
      <c r="BH14" s="21">
        <v>1600</v>
      </c>
      <c r="BI14" s="21">
        <v>6751</v>
      </c>
      <c r="BJ14" s="21"/>
      <c r="BK14" s="21"/>
      <c r="BL14" s="21">
        <v>153795</v>
      </c>
      <c r="BM14" s="21"/>
      <c r="BN14" s="21"/>
      <c r="BO14" s="21"/>
      <c r="BP14" s="21"/>
      <c r="BQ14" s="21">
        <v>63321</v>
      </c>
      <c r="BR14" s="21"/>
      <c r="BS14" s="21"/>
      <c r="BT14" s="19">
        <f t="shared" si="8"/>
        <v>225467</v>
      </c>
      <c r="BU14" s="20" t="s">
        <v>12</v>
      </c>
      <c r="BV14" s="19">
        <f t="shared" si="9"/>
        <v>5517949</v>
      </c>
      <c r="BW14" s="20" t="s">
        <v>12</v>
      </c>
      <c r="BX14" s="19">
        <f t="shared" si="10"/>
        <v>-695458</v>
      </c>
      <c r="BY14" s="20" t="s">
        <v>12</v>
      </c>
      <c r="BZ14" s="19"/>
      <c r="CA14" s="20"/>
      <c r="CB14" s="19">
        <f t="shared" si="11"/>
        <v>358273</v>
      </c>
      <c r="CC14" s="5"/>
      <c r="CD14" s="51"/>
      <c r="CE14" s="51">
        <v>358273</v>
      </c>
      <c r="CF14" s="6"/>
      <c r="CG14" s="26">
        <v>4</v>
      </c>
      <c r="CH14" s="6" t="s">
        <v>134</v>
      </c>
      <c r="CI14" s="6"/>
      <c r="CJ14" s="6"/>
      <c r="CK14" s="13">
        <f>(+G44)</f>
        <v>310865.05</v>
      </c>
      <c r="CL14" s="5" t="s">
        <v>12</v>
      </c>
      <c r="CM14" s="6" t="s">
        <v>135</v>
      </c>
      <c r="CN14" s="6"/>
      <c r="CO14" s="6"/>
      <c r="CP14" s="6"/>
      <c r="CQ14" s="13">
        <f>+CK13+CK14+CK18</f>
        <v>1210060.05</v>
      </c>
      <c r="CR14" s="6" t="s">
        <v>136</v>
      </c>
      <c r="CS14" s="6"/>
      <c r="CT14" s="6"/>
      <c r="CU14" s="6"/>
      <c r="CV14" s="5"/>
    </row>
    <row r="15" spans="1:100" x14ac:dyDescent="0.2">
      <c r="A15">
        <f t="shared" si="0"/>
        <v>1</v>
      </c>
      <c r="B15" t="s">
        <v>436</v>
      </c>
      <c r="C15" s="19">
        <v>695568</v>
      </c>
      <c r="D15" s="20"/>
      <c r="E15" s="21"/>
      <c r="F15" s="21"/>
      <c r="G15" s="21"/>
      <c r="H15" s="21">
        <v>94081</v>
      </c>
      <c r="I15" s="21"/>
      <c r="J15" s="21"/>
      <c r="K15" s="21"/>
      <c r="L15" s="21"/>
      <c r="M15" s="21">
        <v>3505</v>
      </c>
      <c r="N15" s="19">
        <f t="shared" si="1"/>
        <v>97586</v>
      </c>
      <c r="O15" s="20"/>
      <c r="P15" s="21">
        <v>1534094</v>
      </c>
      <c r="Q15" s="21"/>
      <c r="R15" s="21"/>
      <c r="S15" s="21"/>
      <c r="T15" s="21"/>
      <c r="U15" s="55">
        <f t="shared" si="12"/>
        <v>1534094</v>
      </c>
      <c r="V15" s="20"/>
      <c r="W15" s="21">
        <v>72420</v>
      </c>
      <c r="X15" s="21">
        <v>42235</v>
      </c>
      <c r="Y15" s="21"/>
      <c r="Z15" s="21"/>
      <c r="AA15" s="21"/>
      <c r="AB15" s="19">
        <f t="shared" si="2"/>
        <v>114655</v>
      </c>
      <c r="AC15" s="20"/>
      <c r="AD15" s="19">
        <f t="shared" si="3"/>
        <v>1746335</v>
      </c>
      <c r="AE15" s="20"/>
      <c r="AF15" s="21">
        <v>51090</v>
      </c>
      <c r="AG15" s="21">
        <v>15109</v>
      </c>
      <c r="AH15" s="21"/>
      <c r="AI15" s="21">
        <v>58773</v>
      </c>
      <c r="AJ15" s="19">
        <f t="shared" si="4"/>
        <v>124972</v>
      </c>
      <c r="AK15" s="20"/>
      <c r="AL15" s="21">
        <v>132049</v>
      </c>
      <c r="AM15" s="21">
        <v>34988</v>
      </c>
      <c r="AN15" s="21"/>
      <c r="AO15" s="21">
        <v>153013</v>
      </c>
      <c r="AP15" s="19">
        <f t="shared" si="5"/>
        <v>320050</v>
      </c>
      <c r="AQ15" s="20"/>
      <c r="AR15" s="21">
        <v>48777</v>
      </c>
      <c r="AS15" s="21">
        <v>66551</v>
      </c>
      <c r="AT15" s="21">
        <v>155388</v>
      </c>
      <c r="AU15" s="21">
        <v>84325</v>
      </c>
      <c r="AV15" s="21"/>
      <c r="AW15" s="21">
        <v>367909</v>
      </c>
      <c r="AX15" s="19">
        <f t="shared" si="6"/>
        <v>722950</v>
      </c>
      <c r="AY15" s="20"/>
      <c r="AZ15" s="21">
        <v>12693</v>
      </c>
      <c r="BA15" s="21">
        <v>5000</v>
      </c>
      <c r="BB15" s="21">
        <v>331983</v>
      </c>
      <c r="BC15" s="21">
        <v>32119</v>
      </c>
      <c r="BD15" s="19">
        <f t="shared" si="7"/>
        <v>381795</v>
      </c>
      <c r="BE15" s="20"/>
      <c r="BF15" s="22">
        <v>140639</v>
      </c>
      <c r="BG15" s="20"/>
      <c r="BH15" s="21"/>
      <c r="BI15" s="21"/>
      <c r="BJ15" s="21"/>
      <c r="BK15" s="21"/>
      <c r="BL15" s="21">
        <v>32119</v>
      </c>
      <c r="BM15" s="21"/>
      <c r="BN15" s="21"/>
      <c r="BO15" s="21"/>
      <c r="BP15" s="21"/>
      <c r="BQ15" s="21"/>
      <c r="BR15" s="21"/>
      <c r="BS15" s="21"/>
      <c r="BT15" s="19">
        <f t="shared" si="8"/>
        <v>32119</v>
      </c>
      <c r="BU15" s="20" t="s">
        <v>12</v>
      </c>
      <c r="BV15" s="19">
        <f t="shared" si="9"/>
        <v>1722525</v>
      </c>
      <c r="BW15" s="20" t="s">
        <v>12</v>
      </c>
      <c r="BX15" s="19">
        <f t="shared" si="10"/>
        <v>23810</v>
      </c>
      <c r="BY15" s="20" t="s">
        <v>12</v>
      </c>
      <c r="BZ15" s="19"/>
      <c r="CA15" s="20"/>
      <c r="CB15" s="19">
        <f t="shared" si="11"/>
        <v>719378</v>
      </c>
      <c r="CC15" s="5"/>
      <c r="CD15" s="51">
        <v>150000</v>
      </c>
      <c r="CE15" s="51">
        <v>569378</v>
      </c>
      <c r="CF15" s="6"/>
      <c r="CG15" s="26">
        <v>5</v>
      </c>
      <c r="CH15" s="6" t="s">
        <v>138</v>
      </c>
      <c r="CI15" s="6"/>
      <c r="CJ15" s="6"/>
      <c r="CK15" s="13">
        <f>(+H44)</f>
        <v>473977</v>
      </c>
      <c r="CL15" s="5" t="s">
        <v>12</v>
      </c>
      <c r="CM15" s="6" t="s">
        <v>139</v>
      </c>
      <c r="CN15" s="6"/>
      <c r="CO15" s="6"/>
      <c r="CP15" s="6"/>
      <c r="CQ15" s="13">
        <f>+CK20</f>
        <v>5872599.5</v>
      </c>
      <c r="CR15" s="6" t="s">
        <v>140</v>
      </c>
      <c r="CS15" s="6"/>
      <c r="CT15" s="6"/>
      <c r="CU15" s="6"/>
      <c r="CV15" s="6">
        <f>+CK52+CK53+CK55+CK56+CK57+CK59+CK60+CK61+CK62+CK66</f>
        <v>46122124.07</v>
      </c>
    </row>
    <row r="16" spans="1:100" x14ac:dyDescent="0.2">
      <c r="A16">
        <f t="shared" si="0"/>
        <v>1</v>
      </c>
      <c r="B16" t="s">
        <v>437</v>
      </c>
      <c r="C16" s="19">
        <v>1009720</v>
      </c>
      <c r="D16" s="20"/>
      <c r="E16" s="21">
        <v>117164</v>
      </c>
      <c r="F16" s="21">
        <v>14776</v>
      </c>
      <c r="G16" s="21"/>
      <c r="H16" s="21"/>
      <c r="I16" s="21"/>
      <c r="J16" s="21"/>
      <c r="K16" s="21"/>
      <c r="L16" s="21"/>
      <c r="M16" s="21">
        <v>263892</v>
      </c>
      <c r="N16" s="19">
        <f t="shared" si="1"/>
        <v>395832</v>
      </c>
      <c r="O16" s="20"/>
      <c r="P16" s="21">
        <v>850828</v>
      </c>
      <c r="Q16" s="21"/>
      <c r="R16" s="21"/>
      <c r="S16" s="21"/>
      <c r="T16" s="21"/>
      <c r="U16" s="55">
        <f t="shared" si="12"/>
        <v>850828</v>
      </c>
      <c r="V16" s="20"/>
      <c r="W16" s="21">
        <v>576992</v>
      </c>
      <c r="X16" s="21">
        <v>97426</v>
      </c>
      <c r="Y16" s="21"/>
      <c r="Z16" s="21"/>
      <c r="AA16" s="21">
        <v>280635</v>
      </c>
      <c r="AB16" s="19">
        <f t="shared" si="2"/>
        <v>955053</v>
      </c>
      <c r="AC16" s="20"/>
      <c r="AD16" s="19">
        <f t="shared" si="3"/>
        <v>2201713</v>
      </c>
      <c r="AE16" s="20"/>
      <c r="AF16" s="21"/>
      <c r="AG16" s="21"/>
      <c r="AH16" s="21"/>
      <c r="AI16" s="21"/>
      <c r="AJ16" s="19">
        <f t="shared" si="4"/>
        <v>0</v>
      </c>
      <c r="AK16" s="20"/>
      <c r="AL16" s="21">
        <v>124171</v>
      </c>
      <c r="AM16" s="21">
        <v>242075</v>
      </c>
      <c r="AN16" s="21"/>
      <c r="AO16" s="21"/>
      <c r="AP16" s="19">
        <f t="shared" si="5"/>
        <v>366246</v>
      </c>
      <c r="AQ16" s="20"/>
      <c r="AR16" s="21">
        <v>32371</v>
      </c>
      <c r="AS16" s="21">
        <v>15228</v>
      </c>
      <c r="AT16" s="21">
        <v>167747</v>
      </c>
      <c r="AU16" s="21">
        <v>135444</v>
      </c>
      <c r="AV16" s="21">
        <v>5067</v>
      </c>
      <c r="AW16" s="21">
        <v>151003</v>
      </c>
      <c r="AX16" s="19">
        <f t="shared" si="6"/>
        <v>506860</v>
      </c>
      <c r="AY16" s="20"/>
      <c r="AZ16" s="21">
        <v>14021</v>
      </c>
      <c r="BA16" s="21">
        <v>111193</v>
      </c>
      <c r="BB16" s="21">
        <v>373956</v>
      </c>
      <c r="BC16" s="21">
        <v>1371</v>
      </c>
      <c r="BD16" s="19">
        <f t="shared" si="7"/>
        <v>500541</v>
      </c>
      <c r="BE16" s="20"/>
      <c r="BF16" s="22">
        <v>152399</v>
      </c>
      <c r="BG16" s="20"/>
      <c r="BH16" s="21"/>
      <c r="BI16" s="21"/>
      <c r="BJ16" s="21"/>
      <c r="BK16" s="21">
        <v>11802</v>
      </c>
      <c r="BL16" s="21">
        <v>69172</v>
      </c>
      <c r="BM16" s="21"/>
      <c r="BN16" s="21"/>
      <c r="BO16" s="21"/>
      <c r="BP16" s="21"/>
      <c r="BQ16" s="21">
        <v>10898</v>
      </c>
      <c r="BR16" s="21">
        <v>137634</v>
      </c>
      <c r="BS16" s="21">
        <v>423</v>
      </c>
      <c r="BT16" s="19">
        <f t="shared" si="8"/>
        <v>229929</v>
      </c>
      <c r="BU16" s="20" t="s">
        <v>12</v>
      </c>
      <c r="BV16" s="19">
        <f t="shared" si="9"/>
        <v>1755975</v>
      </c>
      <c r="BW16" s="20" t="s">
        <v>12</v>
      </c>
      <c r="BX16" s="19">
        <f t="shared" si="10"/>
        <v>445738</v>
      </c>
      <c r="BY16" s="20" t="s">
        <v>12</v>
      </c>
      <c r="BZ16" s="19"/>
      <c r="CA16" s="20"/>
      <c r="CB16" s="19">
        <f t="shared" si="11"/>
        <v>1455458</v>
      </c>
      <c r="CC16" s="5"/>
      <c r="CD16" s="51">
        <v>1044185</v>
      </c>
      <c r="CE16" s="51">
        <v>411273</v>
      </c>
      <c r="CF16" s="6"/>
      <c r="CG16" s="26">
        <v>6</v>
      </c>
      <c r="CH16" s="6" t="s">
        <v>142</v>
      </c>
      <c r="CI16" s="6"/>
      <c r="CJ16" s="6"/>
      <c r="CK16" s="13">
        <f>(+I44)</f>
        <v>0</v>
      </c>
      <c r="CL16" s="5" t="s">
        <v>12</v>
      </c>
      <c r="CM16" s="6" t="s">
        <v>143</v>
      </c>
      <c r="CN16" s="6"/>
      <c r="CO16" s="6"/>
      <c r="CP16" s="6"/>
      <c r="CQ16" s="23" t="s">
        <v>83</v>
      </c>
      <c r="CR16" s="6" t="s">
        <v>144</v>
      </c>
      <c r="CS16" s="6"/>
      <c r="CT16" s="6"/>
      <c r="CU16" s="6"/>
      <c r="CV16" s="6">
        <f>+CK54</f>
        <v>4231658.3</v>
      </c>
    </row>
    <row r="17" spans="1:100" x14ac:dyDescent="0.2">
      <c r="A17">
        <f t="shared" si="0"/>
        <v>1</v>
      </c>
      <c r="B17" t="s">
        <v>438</v>
      </c>
      <c r="C17" s="19">
        <v>654579</v>
      </c>
      <c r="D17" s="20"/>
      <c r="E17" s="21">
        <v>4519410</v>
      </c>
      <c r="F17" s="21"/>
      <c r="G17" s="21">
        <v>41748</v>
      </c>
      <c r="H17" s="21"/>
      <c r="I17" s="21"/>
      <c r="J17" s="21"/>
      <c r="K17" s="21"/>
      <c r="L17" s="21"/>
      <c r="M17" s="21">
        <v>2841184</v>
      </c>
      <c r="N17" s="19">
        <f t="shared" si="1"/>
        <v>7402342</v>
      </c>
      <c r="O17" s="20"/>
      <c r="P17" s="21">
        <v>2197784</v>
      </c>
      <c r="Q17" s="21"/>
      <c r="R17" s="21">
        <v>159824</v>
      </c>
      <c r="S17" s="21"/>
      <c r="T17" s="21">
        <v>26899</v>
      </c>
      <c r="U17" s="55">
        <f t="shared" si="12"/>
        <v>2384507</v>
      </c>
      <c r="V17" s="20"/>
      <c r="W17" s="21">
        <v>450932</v>
      </c>
      <c r="X17" s="21"/>
      <c r="Y17" s="21"/>
      <c r="Z17" s="21"/>
      <c r="AA17" s="21"/>
      <c r="AB17" s="19">
        <f t="shared" si="2"/>
        <v>450932</v>
      </c>
      <c r="AC17" s="20"/>
      <c r="AD17" s="19">
        <f t="shared" si="3"/>
        <v>10237781</v>
      </c>
      <c r="AE17" s="20"/>
      <c r="AF17" s="82">
        <v>713188</v>
      </c>
      <c r="AG17" s="21">
        <v>47833</v>
      </c>
      <c r="AH17" s="21"/>
      <c r="AI17" s="21">
        <v>1422674</v>
      </c>
      <c r="AJ17" s="19">
        <f t="shared" si="4"/>
        <v>2183695</v>
      </c>
      <c r="AK17" s="20"/>
      <c r="AL17" s="21">
        <v>2309356</v>
      </c>
      <c r="AM17" s="21">
        <v>55365</v>
      </c>
      <c r="AN17" s="21">
        <v>70720</v>
      </c>
      <c r="AO17" s="21">
        <v>28691</v>
      </c>
      <c r="AP17" s="19">
        <f t="shared" si="5"/>
        <v>2464132</v>
      </c>
      <c r="AQ17" s="20"/>
      <c r="AR17" s="21">
        <v>1787094</v>
      </c>
      <c r="AS17" s="21">
        <v>92749</v>
      </c>
      <c r="AT17" s="21">
        <v>368610</v>
      </c>
      <c r="AU17" s="21">
        <v>232562</v>
      </c>
      <c r="AV17" s="21"/>
      <c r="AW17" s="21">
        <v>745189</v>
      </c>
      <c r="AX17" s="19">
        <f t="shared" si="6"/>
        <v>3226204</v>
      </c>
      <c r="AY17" s="20"/>
      <c r="AZ17" s="21">
        <v>646179</v>
      </c>
      <c r="BA17" s="21">
        <v>185985</v>
      </c>
      <c r="BB17" s="21">
        <v>1092506</v>
      </c>
      <c r="BC17" s="21">
        <v>24246</v>
      </c>
      <c r="BD17" s="19">
        <f t="shared" si="7"/>
        <v>1948916</v>
      </c>
      <c r="BE17" s="20"/>
      <c r="BF17" s="22">
        <v>327891</v>
      </c>
      <c r="BG17" s="20"/>
      <c r="BH17" s="21"/>
      <c r="BI17" s="21"/>
      <c r="BJ17" s="21">
        <v>12498</v>
      </c>
      <c r="BK17" s="21"/>
      <c r="BL17" s="21">
        <v>7817</v>
      </c>
      <c r="BM17" s="21"/>
      <c r="BN17" s="21"/>
      <c r="BO17" s="21"/>
      <c r="BP17" s="21"/>
      <c r="BQ17" s="21"/>
      <c r="BR17" s="21"/>
      <c r="BS17" s="21"/>
      <c r="BT17" s="19">
        <f t="shared" si="8"/>
        <v>20315</v>
      </c>
      <c r="BU17" s="20" t="s">
        <v>12</v>
      </c>
      <c r="BV17" s="19">
        <f t="shared" si="9"/>
        <v>10171153</v>
      </c>
      <c r="BW17" s="20" t="s">
        <v>12</v>
      </c>
      <c r="BX17" s="19">
        <f t="shared" si="10"/>
        <v>66628</v>
      </c>
      <c r="BY17" s="20" t="s">
        <v>12</v>
      </c>
      <c r="BZ17" s="19"/>
      <c r="CA17" s="20"/>
      <c r="CB17" s="19">
        <f t="shared" si="11"/>
        <v>721207</v>
      </c>
      <c r="CC17" s="5"/>
      <c r="CD17" s="51">
        <v>541808</v>
      </c>
      <c r="CE17" s="51">
        <v>179399</v>
      </c>
      <c r="CF17" s="6"/>
      <c r="CG17" s="26">
        <v>7</v>
      </c>
      <c r="CH17" s="6" t="s">
        <v>146</v>
      </c>
      <c r="CI17" s="6"/>
      <c r="CJ17" s="6"/>
      <c r="CK17" s="13">
        <f>(+J44)</f>
        <v>129344</v>
      </c>
      <c r="CL17" s="5" t="s">
        <v>12</v>
      </c>
      <c r="CM17" s="6" t="s">
        <v>147</v>
      </c>
      <c r="CN17" s="6"/>
      <c r="CO17" s="6"/>
      <c r="CP17" s="6"/>
      <c r="CQ17" s="13">
        <f>+CK16</f>
        <v>0</v>
      </c>
      <c r="CR17" s="6" t="s">
        <v>148</v>
      </c>
      <c r="CS17" s="6"/>
      <c r="CT17" s="6"/>
      <c r="CU17" s="6"/>
      <c r="CV17" s="6">
        <f>(SUM(CV15:CV16))</f>
        <v>50353782.369999997</v>
      </c>
    </row>
    <row r="18" spans="1:100" x14ac:dyDescent="0.2">
      <c r="A18">
        <f t="shared" si="0"/>
        <v>1</v>
      </c>
      <c r="B18" t="s">
        <v>439</v>
      </c>
      <c r="C18" s="19">
        <v>4390106</v>
      </c>
      <c r="D18" s="20"/>
      <c r="E18" s="21">
        <v>320142</v>
      </c>
      <c r="F18" s="21">
        <v>7896</v>
      </c>
      <c r="G18" s="21"/>
      <c r="H18" s="21"/>
      <c r="I18" s="21"/>
      <c r="J18" s="21"/>
      <c r="K18" s="21"/>
      <c r="L18" s="21"/>
      <c r="M18" s="21">
        <v>959810</v>
      </c>
      <c r="N18" s="19">
        <f t="shared" si="1"/>
        <v>1287848</v>
      </c>
      <c r="O18" s="20"/>
      <c r="P18" s="21">
        <v>4226267</v>
      </c>
      <c r="Q18" s="21">
        <v>27802</v>
      </c>
      <c r="R18" s="21"/>
      <c r="S18" s="21"/>
      <c r="T18" s="21"/>
      <c r="U18" s="55">
        <f t="shared" si="12"/>
        <v>4254069</v>
      </c>
      <c r="V18" s="20"/>
      <c r="W18" s="21">
        <v>240080</v>
      </c>
      <c r="X18" s="21">
        <v>55972</v>
      </c>
      <c r="Y18" s="21"/>
      <c r="Z18" s="21"/>
      <c r="AA18" s="21">
        <v>6988</v>
      </c>
      <c r="AB18" s="19">
        <f t="shared" si="2"/>
        <v>303040</v>
      </c>
      <c r="AC18" s="20"/>
      <c r="AD18" s="19">
        <f t="shared" si="3"/>
        <v>5844957</v>
      </c>
      <c r="AE18" s="20"/>
      <c r="AF18" s="21">
        <v>260219</v>
      </c>
      <c r="AG18" s="21">
        <v>43130</v>
      </c>
      <c r="AH18" s="21"/>
      <c r="AI18" s="21">
        <v>29800</v>
      </c>
      <c r="AJ18" s="19">
        <f t="shared" si="4"/>
        <v>333149</v>
      </c>
      <c r="AK18" s="20"/>
      <c r="AL18" s="21">
        <v>490605</v>
      </c>
      <c r="AM18" s="21">
        <v>279161</v>
      </c>
      <c r="AN18" s="21"/>
      <c r="AO18" s="21"/>
      <c r="AP18" s="19">
        <f t="shared" si="5"/>
        <v>769766</v>
      </c>
      <c r="AQ18" s="20" t="s">
        <v>83</v>
      </c>
      <c r="AR18" s="21">
        <v>571371</v>
      </c>
      <c r="AS18" s="21">
        <v>82093</v>
      </c>
      <c r="AT18" s="21">
        <v>220070</v>
      </c>
      <c r="AU18" s="21">
        <v>528418</v>
      </c>
      <c r="AV18" s="21">
        <v>211829</v>
      </c>
      <c r="AW18" s="21">
        <v>446630</v>
      </c>
      <c r="AX18" s="19">
        <f t="shared" si="6"/>
        <v>2060411</v>
      </c>
      <c r="AY18" s="20"/>
      <c r="AZ18" s="21">
        <v>472426</v>
      </c>
      <c r="BA18" s="21">
        <v>213413</v>
      </c>
      <c r="BB18" s="21">
        <v>656198</v>
      </c>
      <c r="BC18" s="21"/>
      <c r="BD18" s="19">
        <f t="shared" si="7"/>
        <v>1342037</v>
      </c>
      <c r="BE18" s="20"/>
      <c r="BF18" s="22">
        <v>377840</v>
      </c>
      <c r="BG18" s="20"/>
      <c r="BH18" s="21"/>
      <c r="BI18" s="21">
        <v>4340</v>
      </c>
      <c r="BJ18" s="21"/>
      <c r="BK18" s="21">
        <v>4673</v>
      </c>
      <c r="BL18" s="21">
        <v>13837</v>
      </c>
      <c r="BM18" s="21"/>
      <c r="BN18" s="21"/>
      <c r="BO18" s="21"/>
      <c r="BP18" s="21"/>
      <c r="BQ18" s="21"/>
      <c r="BR18" s="21"/>
      <c r="BS18" s="21"/>
      <c r="BT18" s="19">
        <f t="shared" si="8"/>
        <v>22850</v>
      </c>
      <c r="BU18" s="20" t="s">
        <v>12</v>
      </c>
      <c r="BV18" s="19">
        <f t="shared" si="9"/>
        <v>4906053</v>
      </c>
      <c r="BW18" s="20" t="s">
        <v>12</v>
      </c>
      <c r="BX18" s="19">
        <f t="shared" si="10"/>
        <v>938904</v>
      </c>
      <c r="BY18" s="20" t="s">
        <v>12</v>
      </c>
      <c r="BZ18" s="19"/>
      <c r="CA18" s="20"/>
      <c r="CB18" s="19">
        <f t="shared" si="11"/>
        <v>5329010</v>
      </c>
      <c r="CC18" s="5"/>
      <c r="CD18" s="51">
        <v>5329010</v>
      </c>
      <c r="CE18" s="51"/>
      <c r="CF18" s="6"/>
      <c r="CG18" s="26">
        <v>8</v>
      </c>
      <c r="CH18" s="6" t="s">
        <v>150</v>
      </c>
      <c r="CI18" s="6"/>
      <c r="CJ18" s="6"/>
      <c r="CK18" s="13">
        <f>(+K44)</f>
        <v>277545</v>
      </c>
      <c r="CL18" s="5" t="s">
        <v>12</v>
      </c>
      <c r="CM18" s="6" t="s">
        <v>151</v>
      </c>
      <c r="CN18" s="6"/>
      <c r="CO18" s="6"/>
      <c r="CP18" s="6"/>
      <c r="CQ18" s="13">
        <f>+CK17</f>
        <v>129344</v>
      </c>
      <c r="CR18" s="6" t="s">
        <v>152</v>
      </c>
      <c r="CS18" s="6"/>
      <c r="CT18" s="6"/>
      <c r="CU18" s="6"/>
      <c r="CV18" s="30">
        <f>+CK44+CK67</f>
        <v>6311245.0099999998</v>
      </c>
    </row>
    <row r="19" spans="1:100" x14ac:dyDescent="0.2">
      <c r="A19">
        <f t="shared" si="0"/>
        <v>1</v>
      </c>
      <c r="B19" t="s">
        <v>440</v>
      </c>
      <c r="C19" s="19">
        <v>916989</v>
      </c>
      <c r="D19" s="20"/>
      <c r="E19" s="21"/>
      <c r="F19" s="21"/>
      <c r="G19" s="21"/>
      <c r="H19" s="21"/>
      <c r="I19" s="21"/>
      <c r="J19" s="21"/>
      <c r="K19" s="21"/>
      <c r="L19" s="21"/>
      <c r="M19" s="21">
        <v>29424</v>
      </c>
      <c r="N19" s="19">
        <f t="shared" si="1"/>
        <v>29424</v>
      </c>
      <c r="O19" s="20"/>
      <c r="P19" s="21">
        <v>991583</v>
      </c>
      <c r="Q19" s="21"/>
      <c r="R19" s="21"/>
      <c r="S19" s="21"/>
      <c r="T19" s="21">
        <v>38933</v>
      </c>
      <c r="U19" s="55">
        <f t="shared" si="12"/>
        <v>1030516</v>
      </c>
      <c r="V19" s="20"/>
      <c r="W19" s="21">
        <v>615394</v>
      </c>
      <c r="X19" s="21"/>
      <c r="Y19" s="21"/>
      <c r="Z19" s="21"/>
      <c r="AA19" s="21">
        <v>154083</v>
      </c>
      <c r="AB19" s="19">
        <f>(SUM(W19:AA19))</f>
        <v>769477</v>
      </c>
      <c r="AC19" s="20"/>
      <c r="AD19" s="19">
        <f>(+AB19+U19+N19)</f>
        <v>1829417</v>
      </c>
      <c r="AE19" s="20"/>
      <c r="AF19" s="21"/>
      <c r="AG19" s="21"/>
      <c r="AH19" s="21"/>
      <c r="AI19" s="21"/>
      <c r="AJ19" s="19">
        <f t="shared" si="4"/>
        <v>0</v>
      </c>
      <c r="AK19" s="20"/>
      <c r="AL19" s="21"/>
      <c r="AM19" s="21"/>
      <c r="AN19" s="21"/>
      <c r="AO19" s="21"/>
      <c r="AP19" s="19">
        <f t="shared" si="5"/>
        <v>0</v>
      </c>
      <c r="AQ19" s="20"/>
      <c r="AR19" s="21">
        <v>402644</v>
      </c>
      <c r="AS19" s="21">
        <v>154918</v>
      </c>
      <c r="AT19" s="21">
        <v>129799</v>
      </c>
      <c r="AU19" s="21">
        <v>183240</v>
      </c>
      <c r="AV19" s="21"/>
      <c r="AW19" s="21">
        <v>445747</v>
      </c>
      <c r="AX19" s="19">
        <f t="shared" si="6"/>
        <v>1316348</v>
      </c>
      <c r="AY19" s="20"/>
      <c r="AZ19" s="21">
        <v>999</v>
      </c>
      <c r="BA19" s="21">
        <v>112451</v>
      </c>
      <c r="BB19" s="21">
        <v>215932</v>
      </c>
      <c r="BC19" s="21"/>
      <c r="BD19" s="19">
        <f t="shared" si="7"/>
        <v>329382</v>
      </c>
      <c r="BE19" s="20">
        <v>103376</v>
      </c>
      <c r="BF19" s="22">
        <v>176102</v>
      </c>
      <c r="BG19" s="20"/>
      <c r="BH19" s="21"/>
      <c r="BI19" s="21"/>
      <c r="BJ19" s="21"/>
      <c r="BK19" s="21"/>
      <c r="BL19" s="21">
        <v>48974</v>
      </c>
      <c r="BM19" s="21"/>
      <c r="BN19" s="21"/>
      <c r="BO19" s="21"/>
      <c r="BP19" s="21"/>
      <c r="BQ19" s="21"/>
      <c r="BR19" s="21"/>
      <c r="BS19" s="21"/>
      <c r="BT19" s="19">
        <f t="shared" si="8"/>
        <v>48974</v>
      </c>
      <c r="BU19" s="20" t="s">
        <v>12</v>
      </c>
      <c r="BV19" s="19">
        <f t="shared" si="9"/>
        <v>1870806</v>
      </c>
      <c r="BW19" s="20" t="s">
        <v>12</v>
      </c>
      <c r="BX19" s="19">
        <f t="shared" si="10"/>
        <v>-41389</v>
      </c>
      <c r="BY19" s="20" t="s">
        <v>12</v>
      </c>
      <c r="BZ19" s="19"/>
      <c r="CA19" s="20"/>
      <c r="CB19" s="19">
        <f t="shared" si="11"/>
        <v>875600</v>
      </c>
      <c r="CC19" s="5"/>
      <c r="CD19" s="51">
        <v>470000</v>
      </c>
      <c r="CE19" s="51">
        <v>405600</v>
      </c>
      <c r="CF19" s="6"/>
      <c r="CG19" s="26">
        <v>9</v>
      </c>
      <c r="CH19" s="6" t="s">
        <v>154</v>
      </c>
      <c r="CI19" s="6"/>
      <c r="CJ19" s="6"/>
      <c r="CK19" s="13">
        <f>(+L44)</f>
        <v>0</v>
      </c>
      <c r="CL19" s="5" t="s">
        <v>12</v>
      </c>
      <c r="CM19" s="6" t="s">
        <v>155</v>
      </c>
      <c r="CN19" s="6"/>
      <c r="CO19" s="6"/>
      <c r="CP19" s="6"/>
      <c r="CQ19" s="13">
        <f>(SUM(CQ9:CQ18))</f>
        <v>28047653.73</v>
      </c>
      <c r="CR19" s="6" t="s">
        <v>156</v>
      </c>
      <c r="CS19" s="6"/>
      <c r="CT19" s="6"/>
      <c r="CU19" s="6"/>
      <c r="CV19" s="6"/>
    </row>
    <row r="20" spans="1:100" x14ac:dyDescent="0.2">
      <c r="A20">
        <f t="shared" si="0"/>
        <v>1</v>
      </c>
      <c r="B20" t="s">
        <v>441</v>
      </c>
      <c r="C20" s="19">
        <v>182071</v>
      </c>
      <c r="D20" s="20"/>
      <c r="E20" s="21"/>
      <c r="F20" s="21">
        <v>741</v>
      </c>
      <c r="G20" s="21"/>
      <c r="H20" s="21"/>
      <c r="I20" s="21"/>
      <c r="J20" s="21"/>
      <c r="K20" s="21"/>
      <c r="L20" s="21"/>
      <c r="M20" s="21">
        <v>6125</v>
      </c>
      <c r="N20" s="19">
        <f t="shared" si="1"/>
        <v>6866</v>
      </c>
      <c r="O20" s="20"/>
      <c r="P20" s="21">
        <v>748216</v>
      </c>
      <c r="Q20" s="21"/>
      <c r="R20" s="21"/>
      <c r="S20" s="21"/>
      <c r="T20" s="21"/>
      <c r="U20" s="55">
        <f t="shared" si="12"/>
        <v>748216</v>
      </c>
      <c r="V20" s="20"/>
      <c r="W20" s="21">
        <v>140763</v>
      </c>
      <c r="X20" s="21"/>
      <c r="Y20" s="21"/>
      <c r="Z20" s="21"/>
      <c r="AA20" s="21"/>
      <c r="AB20" s="19">
        <f>(SUM(W20:AA20))</f>
        <v>140763</v>
      </c>
      <c r="AC20" s="20"/>
      <c r="AD20" s="19">
        <f>(+AB20+U20+N20)</f>
        <v>895845</v>
      </c>
      <c r="AE20" s="20"/>
      <c r="AF20" s="21">
        <v>80000</v>
      </c>
      <c r="AG20" s="21">
        <v>68632</v>
      </c>
      <c r="AH20" s="21"/>
      <c r="AI20" s="21">
        <v>3077</v>
      </c>
      <c r="AJ20" s="19">
        <f t="shared" si="4"/>
        <v>151709</v>
      </c>
      <c r="AK20" s="20"/>
      <c r="AL20" s="21">
        <v>85198</v>
      </c>
      <c r="AM20" s="21">
        <v>73500</v>
      </c>
      <c r="AN20" s="21"/>
      <c r="AO20" s="21"/>
      <c r="AP20" s="19">
        <f t="shared" si="5"/>
        <v>158698</v>
      </c>
      <c r="AQ20" s="20"/>
      <c r="AR20" s="21">
        <v>229916</v>
      </c>
      <c r="AS20" s="21">
        <v>21437</v>
      </c>
      <c r="AT20" s="21">
        <v>8389</v>
      </c>
      <c r="AU20" s="21">
        <v>147189</v>
      </c>
      <c r="AV20" s="21"/>
      <c r="AW20" s="21"/>
      <c r="AX20" s="19">
        <f t="shared" si="6"/>
        <v>406931</v>
      </c>
      <c r="AY20" s="20"/>
      <c r="AZ20" s="21">
        <v>28500</v>
      </c>
      <c r="BA20" s="21">
        <v>142168</v>
      </c>
      <c r="BB20" s="21">
        <v>34048</v>
      </c>
      <c r="BC20" s="21"/>
      <c r="BD20" s="19">
        <f t="shared" si="7"/>
        <v>204716</v>
      </c>
      <c r="BE20" s="20"/>
      <c r="BF20" s="22">
        <v>20000</v>
      </c>
      <c r="BG20" s="20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19">
        <f t="shared" si="8"/>
        <v>0</v>
      </c>
      <c r="BU20" s="20" t="s">
        <v>12</v>
      </c>
      <c r="BV20" s="19">
        <f t="shared" si="9"/>
        <v>942054</v>
      </c>
      <c r="BW20" s="20" t="s">
        <v>12</v>
      </c>
      <c r="BX20" s="19">
        <f t="shared" si="10"/>
        <v>-46209</v>
      </c>
      <c r="BY20" s="20" t="s">
        <v>12</v>
      </c>
      <c r="BZ20" s="19"/>
      <c r="CA20" s="20"/>
      <c r="CB20" s="19">
        <f t="shared" si="11"/>
        <v>135862</v>
      </c>
      <c r="CC20" s="5"/>
      <c r="CD20" s="51"/>
      <c r="CE20" s="51"/>
      <c r="CF20" s="6"/>
      <c r="CG20" s="26">
        <v>10</v>
      </c>
      <c r="CH20" s="6" t="s">
        <v>158</v>
      </c>
      <c r="CI20" s="6"/>
      <c r="CJ20" s="6"/>
      <c r="CK20" s="13">
        <f>(+M44)</f>
        <v>5872599.5</v>
      </c>
      <c r="CL20" s="5" t="s">
        <v>12</v>
      </c>
      <c r="CM20" s="6" t="s">
        <v>159</v>
      </c>
      <c r="CN20" s="6"/>
      <c r="CO20" s="6"/>
      <c r="CP20" s="6"/>
      <c r="CQ20" s="13"/>
      <c r="CR20" s="6" t="s">
        <v>160</v>
      </c>
      <c r="CS20" s="6"/>
      <c r="CT20" s="6"/>
      <c r="CU20" s="6"/>
      <c r="CV20" s="6">
        <f>(+CV13+CV17+CV18+CV19)</f>
        <v>79501876.890000001</v>
      </c>
    </row>
    <row r="21" spans="1:100" x14ac:dyDescent="0.2">
      <c r="A21">
        <f t="shared" si="0"/>
        <v>1</v>
      </c>
      <c r="B21" t="s">
        <v>442</v>
      </c>
      <c r="C21" s="19">
        <v>509546</v>
      </c>
      <c r="D21" s="20"/>
      <c r="E21" s="21"/>
      <c r="F21" s="21"/>
      <c r="G21" s="21"/>
      <c r="H21" s="21">
        <v>6950</v>
      </c>
      <c r="I21" s="21"/>
      <c r="J21" s="21"/>
      <c r="K21" s="21">
        <v>350</v>
      </c>
      <c r="L21" s="21"/>
      <c r="M21" s="21">
        <v>157</v>
      </c>
      <c r="N21" s="19">
        <f t="shared" si="1"/>
        <v>7457</v>
      </c>
      <c r="O21" s="20"/>
      <c r="P21" s="21">
        <v>839048</v>
      </c>
      <c r="Q21" s="21"/>
      <c r="R21" s="21"/>
      <c r="S21" s="21"/>
      <c r="T21" s="21">
        <v>3207</v>
      </c>
      <c r="U21" s="55">
        <f t="shared" si="12"/>
        <v>842255</v>
      </c>
      <c r="V21" s="20"/>
      <c r="W21" s="21">
        <v>95232</v>
      </c>
      <c r="X21" s="21"/>
      <c r="Y21" s="21"/>
      <c r="Z21" s="21"/>
      <c r="AA21" s="21">
        <v>30985</v>
      </c>
      <c r="AB21" s="19">
        <f t="shared" si="2"/>
        <v>126217</v>
      </c>
      <c r="AC21" s="20"/>
      <c r="AD21" s="19">
        <f t="shared" si="3"/>
        <v>975929</v>
      </c>
      <c r="AE21" s="20"/>
      <c r="AF21" s="21"/>
      <c r="AG21" s="21">
        <v>9030</v>
      </c>
      <c r="AH21" s="21"/>
      <c r="AI21" s="21"/>
      <c r="AJ21" s="19">
        <f t="shared" si="4"/>
        <v>9030</v>
      </c>
      <c r="AK21" s="20"/>
      <c r="AL21" s="21">
        <v>45800</v>
      </c>
      <c r="AM21" s="21">
        <v>252000</v>
      </c>
      <c r="AN21" s="21">
        <v>0</v>
      </c>
      <c r="AO21" s="21"/>
      <c r="AP21" s="19">
        <f t="shared" si="5"/>
        <v>297800</v>
      </c>
      <c r="AQ21" s="20"/>
      <c r="AR21" s="21">
        <v>69800</v>
      </c>
      <c r="AS21" s="21">
        <v>5200</v>
      </c>
      <c r="AT21" s="21">
        <v>72769</v>
      </c>
      <c r="AU21" s="21">
        <v>81470</v>
      </c>
      <c r="AV21" s="21"/>
      <c r="AW21" s="21">
        <v>5800</v>
      </c>
      <c r="AX21" s="19">
        <f t="shared" si="6"/>
        <v>235039</v>
      </c>
      <c r="AY21" s="20"/>
      <c r="AZ21" s="21"/>
      <c r="BA21" s="21"/>
      <c r="BB21" s="21">
        <v>231860</v>
      </c>
      <c r="BC21" s="21">
        <v>5984</v>
      </c>
      <c r="BD21" s="19">
        <f t="shared" si="7"/>
        <v>237844</v>
      </c>
      <c r="BE21" s="20"/>
      <c r="BF21" s="22">
        <v>172130</v>
      </c>
      <c r="BG21" s="20"/>
      <c r="BH21" s="21"/>
      <c r="BI21" s="21"/>
      <c r="BJ21" s="21"/>
      <c r="BK21" s="21">
        <v>3200</v>
      </c>
      <c r="BL21" s="21">
        <v>37058</v>
      </c>
      <c r="BM21" s="21"/>
      <c r="BN21" s="21"/>
      <c r="BO21" s="21"/>
      <c r="BP21" s="21"/>
      <c r="BQ21" s="21"/>
      <c r="BR21" s="21">
        <v>40000</v>
      </c>
      <c r="BS21" s="21"/>
      <c r="BT21" s="19">
        <f t="shared" si="8"/>
        <v>80258</v>
      </c>
      <c r="BU21" s="20" t="s">
        <v>12</v>
      </c>
      <c r="BV21" s="19">
        <f t="shared" si="9"/>
        <v>1032101</v>
      </c>
      <c r="BW21" s="20" t="s">
        <v>12</v>
      </c>
      <c r="BX21" s="19">
        <f t="shared" si="10"/>
        <v>-56172</v>
      </c>
      <c r="BY21" s="20" t="s">
        <v>12</v>
      </c>
      <c r="BZ21" s="19">
        <v>58806</v>
      </c>
      <c r="CA21" s="20"/>
      <c r="CB21" s="19">
        <f t="shared" si="11"/>
        <v>512180</v>
      </c>
      <c r="CC21" s="5"/>
      <c r="CD21" s="51">
        <v>312180</v>
      </c>
      <c r="CE21" s="51">
        <v>200000</v>
      </c>
      <c r="CF21" s="6"/>
      <c r="CG21" s="26">
        <v>11</v>
      </c>
      <c r="CH21" s="6" t="s">
        <v>162</v>
      </c>
      <c r="CI21" s="6"/>
      <c r="CJ21" s="6"/>
      <c r="CK21" s="13">
        <f>(+N44)</f>
        <v>28047653.73</v>
      </c>
      <c r="CL21" s="5" t="s">
        <v>12</v>
      </c>
      <c r="CM21" s="6" t="s">
        <v>163</v>
      </c>
      <c r="CN21" s="6"/>
      <c r="CO21" s="6"/>
      <c r="CP21" s="6"/>
      <c r="CQ21" s="23"/>
      <c r="CR21" s="6" t="s">
        <v>164</v>
      </c>
      <c r="CS21" s="6"/>
      <c r="CT21" s="6"/>
      <c r="CU21" s="6"/>
      <c r="CV21" s="6"/>
    </row>
    <row r="22" spans="1:100" x14ac:dyDescent="0.2">
      <c r="A22">
        <f t="shared" si="0"/>
        <v>1</v>
      </c>
      <c r="B22" t="s">
        <v>443</v>
      </c>
      <c r="C22" s="19">
        <v>532484</v>
      </c>
      <c r="D22" s="20"/>
      <c r="E22" s="21">
        <v>1233188</v>
      </c>
      <c r="F22" s="21"/>
      <c r="G22" s="21">
        <v>501</v>
      </c>
      <c r="H22" s="21"/>
      <c r="I22" s="21"/>
      <c r="J22" s="21"/>
      <c r="K22" s="21"/>
      <c r="L22" s="21"/>
      <c r="M22" s="21">
        <v>22564</v>
      </c>
      <c r="N22" s="19">
        <f t="shared" si="1"/>
        <v>1256253</v>
      </c>
      <c r="O22" s="20"/>
      <c r="P22" s="21">
        <v>1500146</v>
      </c>
      <c r="Q22" s="21">
        <v>12756</v>
      </c>
      <c r="R22" s="21">
        <v>58418</v>
      </c>
      <c r="S22" s="21"/>
      <c r="T22" s="21"/>
      <c r="U22" s="55">
        <f t="shared" si="12"/>
        <v>1571320</v>
      </c>
      <c r="V22" s="20"/>
      <c r="W22" s="21">
        <v>183435</v>
      </c>
      <c r="X22" s="21"/>
      <c r="Y22" s="21"/>
      <c r="Z22" s="21"/>
      <c r="AA22" s="21">
        <v>514869</v>
      </c>
      <c r="AB22" s="19">
        <f t="shared" si="2"/>
        <v>698304</v>
      </c>
      <c r="AC22" s="20"/>
      <c r="AD22" s="19">
        <f t="shared" si="3"/>
        <v>3525877</v>
      </c>
      <c r="AE22" s="20"/>
      <c r="AF22" s="21"/>
      <c r="AG22" s="21"/>
      <c r="AH22" s="21"/>
      <c r="AI22" s="21"/>
      <c r="AJ22" s="19">
        <f t="shared" si="4"/>
        <v>0</v>
      </c>
      <c r="AK22" s="20"/>
      <c r="AL22" s="21">
        <v>177634</v>
      </c>
      <c r="AM22" s="21">
        <v>170398</v>
      </c>
      <c r="AN22" s="21"/>
      <c r="AO22" s="21"/>
      <c r="AP22" s="19">
        <f t="shared" si="5"/>
        <v>348032</v>
      </c>
      <c r="AQ22" s="20"/>
      <c r="AR22" s="21">
        <v>554109</v>
      </c>
      <c r="AS22" s="21">
        <v>93839</v>
      </c>
      <c r="AT22" s="21">
        <v>211152</v>
      </c>
      <c r="AU22" s="21">
        <v>683061</v>
      </c>
      <c r="AV22" s="21"/>
      <c r="AW22" s="21">
        <v>301779</v>
      </c>
      <c r="AX22" s="19">
        <f t="shared" si="6"/>
        <v>1843940</v>
      </c>
      <c r="AY22" s="20"/>
      <c r="AZ22" s="21">
        <v>459485</v>
      </c>
      <c r="BA22" s="21">
        <v>1500</v>
      </c>
      <c r="BB22" s="21">
        <v>120000</v>
      </c>
      <c r="BC22" s="21"/>
      <c r="BD22" s="19">
        <f t="shared" si="7"/>
        <v>580985</v>
      </c>
      <c r="BE22" s="20"/>
      <c r="BF22" s="22">
        <v>220607</v>
      </c>
      <c r="BG22" s="20"/>
      <c r="BH22" s="21"/>
      <c r="BI22" s="21"/>
      <c r="BJ22" s="21"/>
      <c r="BK22" s="21"/>
      <c r="BL22" s="21">
        <v>47932</v>
      </c>
      <c r="BM22" s="21"/>
      <c r="BN22" s="21"/>
      <c r="BO22" s="21">
        <v>7771</v>
      </c>
      <c r="BP22" s="21"/>
      <c r="BQ22" s="21">
        <v>94802</v>
      </c>
      <c r="BR22" s="21"/>
      <c r="BS22" s="21"/>
      <c r="BT22" s="19">
        <f t="shared" si="8"/>
        <v>150505</v>
      </c>
      <c r="BU22" s="20" t="s">
        <v>12</v>
      </c>
      <c r="BV22" s="19">
        <f t="shared" si="9"/>
        <v>3144069</v>
      </c>
      <c r="BW22" s="20" t="s">
        <v>12</v>
      </c>
      <c r="BX22" s="19">
        <f t="shared" si="10"/>
        <v>381808</v>
      </c>
      <c r="BY22" s="20" t="s">
        <v>12</v>
      </c>
      <c r="BZ22" s="19"/>
      <c r="CA22" s="20"/>
      <c r="CB22" s="19">
        <f t="shared" si="11"/>
        <v>914292</v>
      </c>
      <c r="CC22" s="5"/>
      <c r="CD22" s="51">
        <v>160000</v>
      </c>
      <c r="CE22" s="51">
        <v>754292</v>
      </c>
      <c r="CF22" s="6"/>
      <c r="CG22" s="2"/>
      <c r="CH22" s="37" t="s">
        <v>166</v>
      </c>
      <c r="CI22" s="6"/>
      <c r="CJ22" s="6"/>
      <c r="CK22" s="13"/>
      <c r="CL22" s="5" t="s">
        <v>12</v>
      </c>
      <c r="CM22" s="6" t="s">
        <v>167</v>
      </c>
      <c r="CN22" s="6"/>
      <c r="CO22" s="6"/>
      <c r="CP22" s="6"/>
      <c r="CQ22" s="13">
        <f>+CK23+CK24</f>
        <v>42201895.710000001</v>
      </c>
      <c r="CR22" s="6" t="s">
        <v>168</v>
      </c>
      <c r="CS22" s="6"/>
      <c r="CT22" s="6"/>
      <c r="CU22" s="6"/>
      <c r="CV22" s="6"/>
    </row>
    <row r="23" spans="1:100" x14ac:dyDescent="0.2">
      <c r="A23">
        <f t="shared" si="0"/>
        <v>1</v>
      </c>
      <c r="B23" t="s">
        <v>444</v>
      </c>
      <c r="C23" s="19">
        <v>32121.13</v>
      </c>
      <c r="D23" s="20"/>
      <c r="E23" s="21">
        <v>46294.18</v>
      </c>
      <c r="F23" s="21"/>
      <c r="G23" s="21"/>
      <c r="H23" s="21">
        <v>135000</v>
      </c>
      <c r="I23" s="21"/>
      <c r="J23" s="21"/>
      <c r="K23" s="21"/>
      <c r="L23" s="21"/>
      <c r="M23" s="21">
        <v>2520</v>
      </c>
      <c r="N23" s="19">
        <f t="shared" si="1"/>
        <v>183814.18</v>
      </c>
      <c r="O23" s="20"/>
      <c r="P23" s="21">
        <v>148906.71</v>
      </c>
      <c r="Q23" s="21"/>
      <c r="R23" s="21">
        <v>8552.92</v>
      </c>
      <c r="S23" s="21"/>
      <c r="T23" s="21"/>
      <c r="U23" s="55">
        <f t="shared" si="12"/>
        <v>157459.63</v>
      </c>
      <c r="V23" s="20"/>
      <c r="W23" s="21">
        <v>14603.34</v>
      </c>
      <c r="X23" s="21"/>
      <c r="Y23" s="21"/>
      <c r="Z23" s="21"/>
      <c r="AA23" s="21">
        <v>853.39</v>
      </c>
      <c r="AB23" s="19">
        <f t="shared" si="2"/>
        <v>15456.73</v>
      </c>
      <c r="AC23" s="20"/>
      <c r="AD23" s="19">
        <f t="shared" si="3"/>
        <v>356730.54000000004</v>
      </c>
      <c r="AE23" s="20"/>
      <c r="AF23" s="21"/>
      <c r="AG23" s="21"/>
      <c r="AH23" s="21"/>
      <c r="AI23" s="21"/>
      <c r="AJ23" s="19">
        <f t="shared" si="4"/>
        <v>0</v>
      </c>
      <c r="AK23" s="20"/>
      <c r="AL23" s="21"/>
      <c r="AM23" s="21"/>
      <c r="AN23" s="21"/>
      <c r="AO23" s="21"/>
      <c r="AP23" s="19">
        <f t="shared" si="5"/>
        <v>0</v>
      </c>
      <c r="AQ23" s="20"/>
      <c r="AR23" s="21"/>
      <c r="AS23" s="21">
        <v>28532</v>
      </c>
      <c r="AT23" s="21">
        <v>50059</v>
      </c>
      <c r="AU23" s="21">
        <v>2617.42</v>
      </c>
      <c r="AV23" s="21"/>
      <c r="AW23" s="21"/>
      <c r="AX23" s="19">
        <f t="shared" si="6"/>
        <v>81208.42</v>
      </c>
      <c r="AY23" s="20"/>
      <c r="AZ23" s="21">
        <v>23143.08</v>
      </c>
      <c r="BA23" s="21">
        <v>960</v>
      </c>
      <c r="BB23" s="21"/>
      <c r="BC23" s="21"/>
      <c r="BD23" s="19">
        <f t="shared" si="7"/>
        <v>24103.08</v>
      </c>
      <c r="BE23" s="20"/>
      <c r="BF23" s="22">
        <v>106436.65</v>
      </c>
      <c r="BG23" s="20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>
        <v>65775.06</v>
      </c>
      <c r="BT23" s="19">
        <f t="shared" si="8"/>
        <v>65775.06</v>
      </c>
      <c r="BU23" s="20" t="s">
        <v>12</v>
      </c>
      <c r="BV23" s="19">
        <f t="shared" si="9"/>
        <v>277523.20999999996</v>
      </c>
      <c r="BW23" s="20" t="s">
        <v>12</v>
      </c>
      <c r="BX23" s="19">
        <f t="shared" si="10"/>
        <v>79207.330000000075</v>
      </c>
      <c r="BY23" s="20" t="s">
        <v>12</v>
      </c>
      <c r="BZ23" s="19">
        <v>-6813.25</v>
      </c>
      <c r="CA23" s="20"/>
      <c r="CB23" s="19">
        <f t="shared" si="11"/>
        <v>104515.21000000008</v>
      </c>
      <c r="CC23" s="5"/>
      <c r="CD23" s="51">
        <v>104515</v>
      </c>
      <c r="CE23" s="51"/>
      <c r="CF23" s="6"/>
      <c r="CG23" s="26">
        <v>12</v>
      </c>
      <c r="CH23" s="6" t="s">
        <v>170</v>
      </c>
      <c r="CI23" s="6"/>
      <c r="CJ23" s="6"/>
      <c r="CK23" s="13">
        <v>0</v>
      </c>
      <c r="CL23" s="5" t="s">
        <v>12</v>
      </c>
      <c r="CM23" s="6" t="s">
        <v>171</v>
      </c>
      <c r="CN23" s="6"/>
      <c r="CO23" s="6"/>
      <c r="CP23" s="6"/>
      <c r="CQ23" s="13" t="s">
        <v>83</v>
      </c>
      <c r="CR23" s="6" t="s">
        <v>172</v>
      </c>
      <c r="CS23" s="6"/>
      <c r="CT23" s="6"/>
      <c r="CU23" s="6"/>
      <c r="CV23" s="6">
        <f>(+CK69)</f>
        <v>0</v>
      </c>
    </row>
    <row r="24" spans="1:100" x14ac:dyDescent="0.2">
      <c r="A24">
        <f t="shared" si="0"/>
        <v>1</v>
      </c>
      <c r="B24" t="s">
        <v>445</v>
      </c>
      <c r="C24" s="19">
        <v>1027805</v>
      </c>
      <c r="D24" s="20"/>
      <c r="E24" s="21"/>
      <c r="F24" s="21"/>
      <c r="G24" s="21"/>
      <c r="H24" s="21"/>
      <c r="I24" s="21"/>
      <c r="J24" s="21"/>
      <c r="K24" s="21"/>
      <c r="L24" s="21"/>
      <c r="M24" s="21">
        <v>16851</v>
      </c>
      <c r="N24" s="19">
        <f t="shared" si="1"/>
        <v>16851</v>
      </c>
      <c r="O24" s="20"/>
      <c r="P24" s="21">
        <v>775076</v>
      </c>
      <c r="Q24" s="21"/>
      <c r="R24" s="21"/>
      <c r="S24" s="21"/>
      <c r="T24" s="21"/>
      <c r="U24" s="55">
        <f t="shared" si="12"/>
        <v>775076</v>
      </c>
      <c r="V24" s="20"/>
      <c r="W24" s="21">
        <v>95229</v>
      </c>
      <c r="X24" s="21"/>
      <c r="Y24" s="21"/>
      <c r="Z24" s="21"/>
      <c r="AA24" s="21"/>
      <c r="AB24" s="19">
        <f t="shared" si="2"/>
        <v>95229</v>
      </c>
      <c r="AC24" s="20"/>
      <c r="AD24" s="19">
        <f t="shared" si="3"/>
        <v>887156</v>
      </c>
      <c r="AE24" s="20"/>
      <c r="AF24" s="21"/>
      <c r="AG24" s="21"/>
      <c r="AH24" s="21"/>
      <c r="AI24" s="21"/>
      <c r="AJ24" s="19">
        <f t="shared" si="4"/>
        <v>0</v>
      </c>
      <c r="AK24" s="20"/>
      <c r="AL24" s="21">
        <v>97684</v>
      </c>
      <c r="AM24" s="21">
        <v>31000</v>
      </c>
      <c r="AN24" s="21"/>
      <c r="AO24" s="21">
        <v>2500</v>
      </c>
      <c r="AP24" s="19">
        <f t="shared" si="5"/>
        <v>131184</v>
      </c>
      <c r="AQ24" s="20"/>
      <c r="AR24" s="21">
        <v>235000</v>
      </c>
      <c r="AS24" s="21">
        <v>22167</v>
      </c>
      <c r="AT24" s="21">
        <v>140000</v>
      </c>
      <c r="AU24" s="21">
        <v>187775</v>
      </c>
      <c r="AV24" s="21"/>
      <c r="AW24" s="21"/>
      <c r="AX24" s="19">
        <f t="shared" si="6"/>
        <v>584942</v>
      </c>
      <c r="AY24" s="20"/>
      <c r="AZ24" s="21">
        <v>71725</v>
      </c>
      <c r="BA24" s="21">
        <v>3000</v>
      </c>
      <c r="BB24" s="21">
        <v>198000</v>
      </c>
      <c r="BC24" s="21">
        <v>67520</v>
      </c>
      <c r="BD24" s="19">
        <f t="shared" si="7"/>
        <v>340245</v>
      </c>
      <c r="BE24" s="20"/>
      <c r="BF24" s="22">
        <v>175000</v>
      </c>
      <c r="BG24" s="20"/>
      <c r="BH24" s="21"/>
      <c r="BI24" s="21">
        <v>3566</v>
      </c>
      <c r="BJ24" s="21"/>
      <c r="BK24" s="21"/>
      <c r="BL24" s="87">
        <v>1694</v>
      </c>
      <c r="BM24" s="21"/>
      <c r="BN24" s="21"/>
      <c r="BO24" s="21"/>
      <c r="BP24" s="21"/>
      <c r="BQ24" s="21"/>
      <c r="BR24" s="21"/>
      <c r="BS24" s="21">
        <v>120000</v>
      </c>
      <c r="BT24" s="19">
        <f t="shared" si="8"/>
        <v>125260</v>
      </c>
      <c r="BU24" s="20" t="s">
        <v>12</v>
      </c>
      <c r="BV24" s="19">
        <f t="shared" si="9"/>
        <v>1356631</v>
      </c>
      <c r="BW24" s="20" t="s">
        <v>12</v>
      </c>
      <c r="BX24" s="19">
        <f t="shared" si="10"/>
        <v>-469475</v>
      </c>
      <c r="BY24" s="20" t="s">
        <v>12</v>
      </c>
      <c r="BZ24" s="19"/>
      <c r="CA24" s="20"/>
      <c r="CB24" s="19">
        <f t="shared" si="11"/>
        <v>558330</v>
      </c>
      <c r="CC24" s="5"/>
      <c r="CD24" s="51">
        <v>558330</v>
      </c>
      <c r="CE24" s="51"/>
      <c r="CF24" s="6"/>
      <c r="CG24" s="26">
        <v>12</v>
      </c>
      <c r="CH24" s="6" t="s">
        <v>174</v>
      </c>
      <c r="CI24" s="6"/>
      <c r="CJ24" s="6"/>
      <c r="CK24" s="13">
        <f>(+P44)</f>
        <v>42201895.710000001</v>
      </c>
      <c r="CL24" s="5" t="s">
        <v>12</v>
      </c>
      <c r="CM24" s="6" t="s">
        <v>175</v>
      </c>
      <c r="CN24" s="6"/>
      <c r="CO24" s="6"/>
      <c r="CP24" s="6"/>
      <c r="CQ24" s="13">
        <f>+CK25+CK26+CK27+CK28</f>
        <v>3080998.55</v>
      </c>
      <c r="CR24" s="6" t="s">
        <v>176</v>
      </c>
      <c r="CS24" s="6"/>
      <c r="CT24" s="6"/>
      <c r="CU24" s="6"/>
      <c r="CV24" s="6">
        <f>(+CK71)</f>
        <v>7771</v>
      </c>
    </row>
    <row r="25" spans="1:100" x14ac:dyDescent="0.2">
      <c r="A25">
        <f t="shared" si="0"/>
        <v>1</v>
      </c>
      <c r="B25" t="s">
        <v>446</v>
      </c>
      <c r="C25" s="19">
        <v>705448</v>
      </c>
      <c r="D25" s="20"/>
      <c r="E25" s="21">
        <v>37446</v>
      </c>
      <c r="F25" s="21"/>
      <c r="G25" s="21">
        <v>510</v>
      </c>
      <c r="H25" s="21"/>
      <c r="I25" s="21"/>
      <c r="J25" s="21"/>
      <c r="K25" s="21"/>
      <c r="L25" s="21"/>
      <c r="M25" s="21">
        <v>141172</v>
      </c>
      <c r="N25" s="19">
        <f t="shared" si="1"/>
        <v>179128</v>
      </c>
      <c r="O25" s="20"/>
      <c r="P25" s="21">
        <v>688316</v>
      </c>
      <c r="Q25" s="21">
        <v>2551</v>
      </c>
      <c r="R25" s="21"/>
      <c r="S25" s="21"/>
      <c r="T25" s="21">
        <v>79657</v>
      </c>
      <c r="U25" s="55">
        <f t="shared" si="12"/>
        <v>770524</v>
      </c>
      <c r="V25" s="20"/>
      <c r="W25" s="21">
        <v>516843</v>
      </c>
      <c r="X25" s="21"/>
      <c r="Y25" s="21"/>
      <c r="Z25" s="21"/>
      <c r="AA25" s="21">
        <v>64284</v>
      </c>
      <c r="AB25" s="19">
        <f t="shared" si="2"/>
        <v>581127</v>
      </c>
      <c r="AC25" s="20"/>
      <c r="AD25" s="19">
        <f t="shared" si="3"/>
        <v>1530779</v>
      </c>
      <c r="AE25" s="20"/>
      <c r="AF25" s="21"/>
      <c r="AG25" s="21"/>
      <c r="AH25" s="21"/>
      <c r="AI25" s="21">
        <v>12545</v>
      </c>
      <c r="AJ25" s="19">
        <f t="shared" si="4"/>
        <v>12545</v>
      </c>
      <c r="AK25" s="20"/>
      <c r="AL25" s="21">
        <v>49488</v>
      </c>
      <c r="AM25" s="21">
        <v>186946</v>
      </c>
      <c r="AN25" s="21"/>
      <c r="AO25" s="21"/>
      <c r="AP25" s="19">
        <f t="shared" si="5"/>
        <v>236434</v>
      </c>
      <c r="AQ25" s="20"/>
      <c r="AR25" s="21">
        <v>125558</v>
      </c>
      <c r="AS25" s="21">
        <v>112855</v>
      </c>
      <c r="AT25" s="21">
        <v>58721</v>
      </c>
      <c r="AU25" s="21">
        <v>120673</v>
      </c>
      <c r="AV25" s="21"/>
      <c r="AW25" s="21">
        <v>230540</v>
      </c>
      <c r="AX25" s="19">
        <f t="shared" si="6"/>
        <v>648347</v>
      </c>
      <c r="AY25" s="20"/>
      <c r="AZ25" s="21">
        <v>2471</v>
      </c>
      <c r="BA25" s="21">
        <v>22107</v>
      </c>
      <c r="BB25" s="21">
        <v>295636</v>
      </c>
      <c r="BC25" s="21"/>
      <c r="BD25" s="19">
        <f t="shared" si="7"/>
        <v>320214</v>
      </c>
      <c r="BE25" s="20"/>
      <c r="BF25" s="22">
        <v>33889</v>
      </c>
      <c r="BG25" s="20"/>
      <c r="BH25" s="21"/>
      <c r="BI25" s="21"/>
      <c r="BJ25" s="21">
        <v>5759</v>
      </c>
      <c r="BK25" s="21"/>
      <c r="BL25" s="21">
        <v>100882</v>
      </c>
      <c r="BM25" s="21"/>
      <c r="BN25" s="21"/>
      <c r="BO25" s="21"/>
      <c r="BP25" s="21"/>
      <c r="BQ25" s="82"/>
      <c r="BR25" s="21">
        <v>65299</v>
      </c>
      <c r="BS25" s="21"/>
      <c r="BT25" s="19">
        <f t="shared" si="8"/>
        <v>171940</v>
      </c>
      <c r="BU25" s="20" t="s">
        <v>12</v>
      </c>
      <c r="BV25" s="19">
        <f t="shared" si="9"/>
        <v>1423369</v>
      </c>
      <c r="BW25" s="20" t="s">
        <v>12</v>
      </c>
      <c r="BX25" s="19">
        <f t="shared" si="10"/>
        <v>107410</v>
      </c>
      <c r="BY25" s="20" t="s">
        <v>12</v>
      </c>
      <c r="BZ25" s="19">
        <v>-217</v>
      </c>
      <c r="CA25" s="20"/>
      <c r="CB25" s="19">
        <f t="shared" si="11"/>
        <v>812641</v>
      </c>
      <c r="CC25" s="5"/>
      <c r="CD25" s="51">
        <v>362461</v>
      </c>
      <c r="CE25" s="51">
        <v>450180</v>
      </c>
      <c r="CF25" s="6" t="s">
        <v>543</v>
      </c>
      <c r="CG25" s="26">
        <v>13</v>
      </c>
      <c r="CH25" s="6" t="s">
        <v>178</v>
      </c>
      <c r="CI25" s="6"/>
      <c r="CJ25" s="6"/>
      <c r="CK25" s="13">
        <f>(+Q44)</f>
        <v>375374</v>
      </c>
      <c r="CL25" s="5" t="s">
        <v>12</v>
      </c>
      <c r="CM25" s="6" t="s">
        <v>179</v>
      </c>
      <c r="CN25" s="6"/>
      <c r="CO25" s="6"/>
      <c r="CP25" s="6"/>
      <c r="CQ25" s="13">
        <f>(SUM(CQ22:CQ24))</f>
        <v>45282894.259999998</v>
      </c>
      <c r="CR25" s="6" t="s">
        <v>180</v>
      </c>
      <c r="CS25" s="6"/>
      <c r="CT25" s="6"/>
      <c r="CU25" s="6"/>
      <c r="CV25" s="6"/>
    </row>
    <row r="26" spans="1:100" x14ac:dyDescent="0.2">
      <c r="A26">
        <f t="shared" si="0"/>
        <v>1</v>
      </c>
      <c r="B26" t="s">
        <v>447</v>
      </c>
      <c r="C26" s="19">
        <v>2627701</v>
      </c>
      <c r="D26" s="20"/>
      <c r="E26" s="21"/>
      <c r="F26" s="21"/>
      <c r="G26" s="21">
        <v>25194</v>
      </c>
      <c r="H26" s="21"/>
      <c r="I26" s="21"/>
      <c r="J26" s="21"/>
      <c r="K26" s="21"/>
      <c r="L26" s="21"/>
      <c r="M26" s="21">
        <v>6464</v>
      </c>
      <c r="N26" s="19">
        <f t="shared" si="1"/>
        <v>31658</v>
      </c>
      <c r="O26" s="20"/>
      <c r="P26" s="21">
        <v>683176</v>
      </c>
      <c r="Q26" s="21"/>
      <c r="R26" s="21"/>
      <c r="S26" s="21"/>
      <c r="T26" s="21"/>
      <c r="U26" s="55">
        <f t="shared" si="12"/>
        <v>683176</v>
      </c>
      <c r="V26" s="20"/>
      <c r="W26" s="21">
        <v>510275</v>
      </c>
      <c r="X26" s="21"/>
      <c r="Y26" s="21"/>
      <c r="Z26" s="21"/>
      <c r="AA26" s="21"/>
      <c r="AB26" s="19">
        <f t="shared" si="2"/>
        <v>510275</v>
      </c>
      <c r="AC26" s="20"/>
      <c r="AD26" s="19">
        <f t="shared" si="3"/>
        <v>1225109</v>
      </c>
      <c r="AE26" s="20"/>
      <c r="AF26" s="21"/>
      <c r="AG26" s="21">
        <v>3500</v>
      </c>
      <c r="AH26" s="21">
        <v>122500</v>
      </c>
      <c r="AI26" s="21">
        <v>10169</v>
      </c>
      <c r="AJ26" s="19">
        <f t="shared" si="4"/>
        <v>136169</v>
      </c>
      <c r="AK26" s="20"/>
      <c r="AL26" s="21">
        <v>144370</v>
      </c>
      <c r="AM26" s="21">
        <v>8168</v>
      </c>
      <c r="AN26" s="21"/>
      <c r="AO26" s="21">
        <v>10205</v>
      </c>
      <c r="AP26" s="19">
        <f t="shared" si="5"/>
        <v>162743</v>
      </c>
      <c r="AQ26" s="20"/>
      <c r="AR26" s="21">
        <v>435573</v>
      </c>
      <c r="AS26" s="21">
        <v>65277</v>
      </c>
      <c r="AT26" s="21">
        <v>56869</v>
      </c>
      <c r="AU26" s="21">
        <v>241403</v>
      </c>
      <c r="AV26" s="21"/>
      <c r="AW26" s="21">
        <v>10205</v>
      </c>
      <c r="AX26" s="19">
        <f t="shared" si="6"/>
        <v>809327</v>
      </c>
      <c r="AY26" s="20"/>
      <c r="AZ26" s="21">
        <v>141738</v>
      </c>
      <c r="BA26" s="21">
        <v>45229</v>
      </c>
      <c r="BB26" s="21">
        <v>199291</v>
      </c>
      <c r="BC26" s="21"/>
      <c r="BD26" s="19">
        <f t="shared" si="7"/>
        <v>386258</v>
      </c>
      <c r="BE26" s="20"/>
      <c r="BF26" s="22">
        <v>148818</v>
      </c>
      <c r="BG26" s="20"/>
      <c r="BH26" s="21">
        <v>2932</v>
      </c>
      <c r="BI26" s="21"/>
      <c r="BJ26" s="21"/>
      <c r="BK26" s="21"/>
      <c r="BL26" s="21">
        <v>790</v>
      </c>
      <c r="BM26" s="21"/>
      <c r="BN26" s="21"/>
      <c r="BO26" s="21"/>
      <c r="BP26" s="21"/>
      <c r="BQ26" s="21"/>
      <c r="BR26" s="21"/>
      <c r="BS26" s="21">
        <v>13628</v>
      </c>
      <c r="BT26" s="19">
        <f t="shared" si="8"/>
        <v>17350</v>
      </c>
      <c r="BU26" s="20" t="s">
        <v>12</v>
      </c>
      <c r="BV26" s="19">
        <f t="shared" si="9"/>
        <v>1660665</v>
      </c>
      <c r="BW26" s="20" t="s">
        <v>12</v>
      </c>
      <c r="BX26" s="19">
        <f t="shared" si="10"/>
        <v>-435556</v>
      </c>
      <c r="BY26" s="20" t="s">
        <v>12</v>
      </c>
      <c r="BZ26" s="19">
        <v>26996</v>
      </c>
      <c r="CA26" s="20"/>
      <c r="CB26" s="19">
        <f t="shared" si="11"/>
        <v>2219141</v>
      </c>
      <c r="CC26" s="5"/>
      <c r="CD26" s="51">
        <v>1775313</v>
      </c>
      <c r="CE26" s="51">
        <v>443828</v>
      </c>
      <c r="CF26" s="6"/>
      <c r="CG26" s="26">
        <v>14</v>
      </c>
      <c r="CH26" s="6" t="s">
        <v>182</v>
      </c>
      <c r="CI26" s="6"/>
      <c r="CJ26" s="6"/>
      <c r="CK26" s="13">
        <f>(+R44)</f>
        <v>1408574.92</v>
      </c>
      <c r="CL26" s="5" t="s">
        <v>12</v>
      </c>
      <c r="CM26" s="6" t="s">
        <v>183</v>
      </c>
      <c r="CN26" s="6"/>
      <c r="CO26" s="6"/>
      <c r="CP26" s="6"/>
      <c r="CQ26" s="13">
        <f>+CK36</f>
        <v>12512881.190000001</v>
      </c>
      <c r="CR26" s="6" t="s">
        <v>184</v>
      </c>
      <c r="CS26" s="6"/>
      <c r="CT26" s="6"/>
      <c r="CU26" s="6"/>
      <c r="CV26" s="6">
        <f>(+CK70)</f>
        <v>0</v>
      </c>
    </row>
    <row r="27" spans="1:100" x14ac:dyDescent="0.2">
      <c r="A27">
        <f t="shared" si="0"/>
        <v>1</v>
      </c>
      <c r="B27" t="s">
        <v>281</v>
      </c>
      <c r="C27" s="19">
        <v>0</v>
      </c>
      <c r="D27" s="20"/>
      <c r="E27" s="21">
        <v>275954</v>
      </c>
      <c r="F27" s="21"/>
      <c r="G27" s="21"/>
      <c r="H27" s="21"/>
      <c r="I27" s="21"/>
      <c r="J27" s="21">
        <v>129344</v>
      </c>
      <c r="K27" s="21"/>
      <c r="L27" s="21"/>
      <c r="M27" s="21">
        <v>67603</v>
      </c>
      <c r="N27" s="19">
        <f t="shared" si="1"/>
        <v>472901</v>
      </c>
      <c r="O27" s="20"/>
      <c r="P27" s="21">
        <v>1025594</v>
      </c>
      <c r="Q27" s="21"/>
      <c r="R27" s="21"/>
      <c r="S27" s="21"/>
      <c r="T27" s="21"/>
      <c r="U27" s="55">
        <f t="shared" si="12"/>
        <v>1025594</v>
      </c>
      <c r="V27" s="20"/>
      <c r="W27" s="21">
        <v>90631</v>
      </c>
      <c r="X27" s="21"/>
      <c r="Y27" s="21">
        <v>1044</v>
      </c>
      <c r="Z27" s="21"/>
      <c r="AA27" s="21"/>
      <c r="AB27" s="19">
        <f t="shared" si="2"/>
        <v>91675</v>
      </c>
      <c r="AC27" s="20"/>
      <c r="AD27" s="19">
        <f t="shared" si="3"/>
        <v>1590170</v>
      </c>
      <c r="AE27" s="20"/>
      <c r="AF27" s="21"/>
      <c r="AG27" s="21"/>
      <c r="AH27" s="21"/>
      <c r="AI27" s="21"/>
      <c r="AJ27" s="19">
        <f t="shared" si="4"/>
        <v>0</v>
      </c>
      <c r="AK27" s="20"/>
      <c r="AL27" s="21">
        <v>148801</v>
      </c>
      <c r="AM27" s="21">
        <v>15238</v>
      </c>
      <c r="AN27" s="21"/>
      <c r="AO27" s="21">
        <v>238</v>
      </c>
      <c r="AP27" s="19">
        <f t="shared" si="5"/>
        <v>164277</v>
      </c>
      <c r="AQ27" s="20"/>
      <c r="AR27" s="21">
        <v>169563</v>
      </c>
      <c r="AS27" s="21"/>
      <c r="AT27" s="21">
        <v>24640</v>
      </c>
      <c r="AU27" s="21">
        <v>19488</v>
      </c>
      <c r="AV27" s="21"/>
      <c r="AW27" s="21">
        <v>392848</v>
      </c>
      <c r="AX27" s="19">
        <f t="shared" si="6"/>
        <v>606539</v>
      </c>
      <c r="AY27" s="20"/>
      <c r="AZ27" s="21">
        <v>91679</v>
      </c>
      <c r="BA27" s="21"/>
      <c r="BB27" s="21">
        <v>215389</v>
      </c>
      <c r="BC27" s="21"/>
      <c r="BD27" s="19">
        <f t="shared" si="7"/>
        <v>307068</v>
      </c>
      <c r="BE27" s="20"/>
      <c r="BF27" s="22">
        <v>365280</v>
      </c>
      <c r="BG27" s="20"/>
      <c r="BH27" s="21">
        <v>6230</v>
      </c>
      <c r="BI27" s="21"/>
      <c r="BJ27" s="21"/>
      <c r="BK27" s="21"/>
      <c r="BL27" s="21"/>
      <c r="BM27" s="21"/>
      <c r="BN27" s="21"/>
      <c r="BO27" s="21"/>
      <c r="BP27" s="21">
        <v>129344</v>
      </c>
      <c r="BQ27" s="21"/>
      <c r="BR27" s="21"/>
      <c r="BS27" s="21"/>
      <c r="BT27" s="19">
        <f t="shared" si="8"/>
        <v>135574</v>
      </c>
      <c r="BU27" s="20" t="s">
        <v>12</v>
      </c>
      <c r="BV27" s="19">
        <f t="shared" si="9"/>
        <v>1578738</v>
      </c>
      <c r="BW27" s="20" t="s">
        <v>12</v>
      </c>
      <c r="BX27" s="19">
        <f t="shared" si="10"/>
        <v>11432</v>
      </c>
      <c r="BY27" s="20" t="s">
        <v>12</v>
      </c>
      <c r="BZ27" s="19"/>
      <c r="CA27" s="20"/>
      <c r="CB27" s="19">
        <f t="shared" si="11"/>
        <v>11432</v>
      </c>
      <c r="CC27" s="5"/>
      <c r="CD27" s="51"/>
      <c r="CE27" s="51"/>
      <c r="CF27" s="6"/>
      <c r="CG27" s="26">
        <v>15</v>
      </c>
      <c r="CH27" s="6" t="s">
        <v>186</v>
      </c>
      <c r="CI27" s="6"/>
      <c r="CJ27" s="6"/>
      <c r="CK27" s="13">
        <f>(+S44)</f>
        <v>307647</v>
      </c>
      <c r="CL27" s="5" t="s">
        <v>12</v>
      </c>
      <c r="CM27" s="6" t="s">
        <v>187</v>
      </c>
      <c r="CN27" s="6"/>
      <c r="CO27" s="6"/>
      <c r="CP27" s="6"/>
      <c r="CQ27" s="13">
        <f>(+CQ19+CQ20+CQ25+CQ26)</f>
        <v>85843429.179999992</v>
      </c>
      <c r="CR27" s="6" t="s">
        <v>176</v>
      </c>
      <c r="CS27" s="6"/>
      <c r="CT27" s="6"/>
      <c r="CU27" s="6"/>
      <c r="CV27" s="6">
        <f>(+CK72)</f>
        <v>129344</v>
      </c>
    </row>
    <row r="28" spans="1:100" x14ac:dyDescent="0.2">
      <c r="A28">
        <f t="shared" si="0"/>
        <v>1</v>
      </c>
      <c r="B28" t="s">
        <v>448</v>
      </c>
      <c r="C28" s="19">
        <v>1609114</v>
      </c>
      <c r="D28" s="20"/>
      <c r="E28" s="21">
        <v>2134168</v>
      </c>
      <c r="F28" s="21">
        <v>16830</v>
      </c>
      <c r="G28" s="21">
        <v>168000</v>
      </c>
      <c r="H28" s="21"/>
      <c r="I28" s="21"/>
      <c r="J28" s="21"/>
      <c r="K28" s="21"/>
      <c r="L28" s="21"/>
      <c r="M28" s="21">
        <v>239012</v>
      </c>
      <c r="N28" s="19">
        <f t="shared" si="1"/>
        <v>2558010</v>
      </c>
      <c r="O28" s="20"/>
      <c r="P28" s="21">
        <v>1474998</v>
      </c>
      <c r="Q28" s="21"/>
      <c r="R28" s="21"/>
      <c r="S28" s="21"/>
      <c r="T28" s="21">
        <v>1976</v>
      </c>
      <c r="U28" s="55">
        <f t="shared" si="12"/>
        <v>1476974</v>
      </c>
      <c r="V28" s="20"/>
      <c r="W28" s="21">
        <v>368883</v>
      </c>
      <c r="X28" s="21"/>
      <c r="Y28" s="21">
        <v>30000</v>
      </c>
      <c r="Z28" s="21"/>
      <c r="AA28" s="21"/>
      <c r="AB28" s="19">
        <f t="shared" si="2"/>
        <v>398883</v>
      </c>
      <c r="AC28" s="20"/>
      <c r="AD28" s="19">
        <f t="shared" si="3"/>
        <v>4433867</v>
      </c>
      <c r="AE28" s="20"/>
      <c r="AF28" s="21"/>
      <c r="AG28" s="21"/>
      <c r="AH28" s="21"/>
      <c r="AI28" s="21">
        <v>6630.66</v>
      </c>
      <c r="AJ28" s="19">
        <f t="shared" si="4"/>
        <v>6630.66</v>
      </c>
      <c r="AK28" s="20"/>
      <c r="AL28" s="21">
        <v>754327.06</v>
      </c>
      <c r="AM28" s="21">
        <v>115370.81</v>
      </c>
      <c r="AN28" s="21"/>
      <c r="AO28" s="21"/>
      <c r="AP28" s="19">
        <f t="shared" si="5"/>
        <v>869697.87000000011</v>
      </c>
      <c r="AQ28" s="20"/>
      <c r="AR28" s="21">
        <v>577201.43999999994</v>
      </c>
      <c r="AS28" s="21">
        <v>194213.29</v>
      </c>
      <c r="AT28" s="21">
        <v>601065.09</v>
      </c>
      <c r="AU28" s="21">
        <v>507777.32</v>
      </c>
      <c r="AV28" s="21"/>
      <c r="AW28" s="21">
        <v>63179.1</v>
      </c>
      <c r="AX28" s="19">
        <f t="shared" si="6"/>
        <v>1943436.24</v>
      </c>
      <c r="AY28" s="20"/>
      <c r="AZ28" s="21">
        <v>483750.86</v>
      </c>
      <c r="BA28" s="21">
        <v>23500</v>
      </c>
      <c r="BB28" s="21">
        <v>266136.95</v>
      </c>
      <c r="BC28" s="21">
        <v>3827.5</v>
      </c>
      <c r="BD28" s="19">
        <f>(SUM(AZ28:BC28))</f>
        <v>777215.31</v>
      </c>
      <c r="BE28" s="20"/>
      <c r="BF28" s="22">
        <v>200004.88</v>
      </c>
      <c r="BG28" s="20"/>
      <c r="BH28" s="21"/>
      <c r="BI28" s="21">
        <v>2120.85</v>
      </c>
      <c r="BJ28" s="21"/>
      <c r="BK28" s="21"/>
      <c r="BL28" s="21">
        <v>389216.57</v>
      </c>
      <c r="BM28" s="21"/>
      <c r="BN28" s="21"/>
      <c r="BO28" s="21"/>
      <c r="BP28" s="21"/>
      <c r="BQ28" s="21">
        <v>147157</v>
      </c>
      <c r="BR28" s="21"/>
      <c r="BS28" s="21"/>
      <c r="BT28" s="19">
        <f t="shared" si="8"/>
        <v>538494.41999999993</v>
      </c>
      <c r="BU28" s="20" t="s">
        <v>12</v>
      </c>
      <c r="BV28" s="19">
        <f t="shared" si="9"/>
        <v>4335479.38</v>
      </c>
      <c r="BW28" s="20" t="s">
        <v>12</v>
      </c>
      <c r="BX28" s="19">
        <f t="shared" si="10"/>
        <v>98387.620000000112</v>
      </c>
      <c r="BY28" s="20" t="s">
        <v>12</v>
      </c>
      <c r="BZ28" s="19"/>
      <c r="CA28" s="20"/>
      <c r="CB28" s="19">
        <f t="shared" si="11"/>
        <v>1707501.62</v>
      </c>
      <c r="CC28" s="5"/>
      <c r="CD28" s="51">
        <v>1500000</v>
      </c>
      <c r="CE28" s="51">
        <v>207502</v>
      </c>
      <c r="CF28" s="6"/>
      <c r="CG28" s="26">
        <v>16</v>
      </c>
      <c r="CH28" s="6" t="s">
        <v>189</v>
      </c>
      <c r="CI28" s="6"/>
      <c r="CJ28" s="6"/>
      <c r="CK28" s="13">
        <f>(+T44)</f>
        <v>989402.63</v>
      </c>
      <c r="CL28" s="5" t="s">
        <v>12</v>
      </c>
      <c r="CM28" s="6"/>
      <c r="CN28" s="6"/>
      <c r="CO28" s="6"/>
      <c r="CP28" s="6"/>
      <c r="CQ28" s="6"/>
      <c r="CR28" s="6" t="s">
        <v>190</v>
      </c>
      <c r="CS28" s="6"/>
      <c r="CT28" s="6"/>
      <c r="CU28" s="6"/>
      <c r="CV28" s="6">
        <f>(SUM(CV23:CV27))</f>
        <v>137115</v>
      </c>
    </row>
    <row r="29" spans="1:100" x14ac:dyDescent="0.2">
      <c r="A29">
        <f t="shared" si="0"/>
        <v>1</v>
      </c>
      <c r="B29" t="s">
        <v>449</v>
      </c>
      <c r="C29" s="19">
        <v>713819</v>
      </c>
      <c r="D29" s="20"/>
      <c r="E29" s="21">
        <v>201589</v>
      </c>
      <c r="F29" s="21">
        <v>5235.05</v>
      </c>
      <c r="G29" s="21"/>
      <c r="H29" s="21"/>
      <c r="I29" s="21"/>
      <c r="J29" s="21"/>
      <c r="K29" s="21"/>
      <c r="L29" s="21"/>
      <c r="M29" s="21">
        <v>65560</v>
      </c>
      <c r="N29" s="19">
        <f t="shared" si="1"/>
        <v>272384.05</v>
      </c>
      <c r="O29" s="20"/>
      <c r="P29" s="21">
        <v>1190174</v>
      </c>
      <c r="Q29" s="21">
        <v>1437</v>
      </c>
      <c r="R29" s="21">
        <v>100000</v>
      </c>
      <c r="S29" s="21"/>
      <c r="T29" s="21"/>
      <c r="U29" s="55">
        <f t="shared" si="12"/>
        <v>1291611</v>
      </c>
      <c r="V29" s="20"/>
      <c r="W29" s="21">
        <v>64159.68</v>
      </c>
      <c r="X29" s="21"/>
      <c r="Y29" s="21"/>
      <c r="Z29" s="21"/>
      <c r="AA29" s="21">
        <v>352000</v>
      </c>
      <c r="AB29" s="19">
        <f t="shared" si="2"/>
        <v>416159.68</v>
      </c>
      <c r="AC29" s="20"/>
      <c r="AD29" s="19">
        <f t="shared" si="3"/>
        <v>1980154.73</v>
      </c>
      <c r="AE29" s="20"/>
      <c r="AF29" s="21"/>
      <c r="AG29" s="21">
        <v>180531.54</v>
      </c>
      <c r="AH29" s="21"/>
      <c r="AI29" s="21">
        <v>2000</v>
      </c>
      <c r="AJ29" s="19">
        <f t="shared" si="4"/>
        <v>182531.54</v>
      </c>
      <c r="AK29" s="20"/>
      <c r="AL29" s="21">
        <v>99145.2</v>
      </c>
      <c r="AM29" s="21">
        <v>43350</v>
      </c>
      <c r="AN29" s="21">
        <v>500</v>
      </c>
      <c r="AO29" s="21">
        <v>40858.83</v>
      </c>
      <c r="AP29" s="19">
        <f t="shared" si="5"/>
        <v>183854.03000000003</v>
      </c>
      <c r="AQ29" s="20"/>
      <c r="AR29" s="21">
        <v>197866.98</v>
      </c>
      <c r="AS29" s="21">
        <v>104447.61</v>
      </c>
      <c r="AT29" s="21">
        <v>64619</v>
      </c>
      <c r="AU29" s="21">
        <v>122537.9</v>
      </c>
      <c r="AV29" s="21">
        <v>23426.55</v>
      </c>
      <c r="AW29" s="21">
        <v>43411.25</v>
      </c>
      <c r="AX29" s="19">
        <f t="shared" si="6"/>
        <v>556309.29</v>
      </c>
      <c r="AY29" s="20"/>
      <c r="AZ29" s="21">
        <v>29186.92</v>
      </c>
      <c r="BA29" s="21">
        <v>204686.89</v>
      </c>
      <c r="BB29" s="21">
        <v>231254.44</v>
      </c>
      <c r="BC29" s="21">
        <v>18812.830000000002</v>
      </c>
      <c r="BD29" s="19">
        <f t="shared" si="7"/>
        <v>483941.08</v>
      </c>
      <c r="BE29" s="20"/>
      <c r="BF29" s="22">
        <v>290236.2</v>
      </c>
      <c r="BG29" s="20"/>
      <c r="BH29" s="21">
        <v>2301.61</v>
      </c>
      <c r="BI29" s="21"/>
      <c r="BJ29" s="21"/>
      <c r="BK29" s="21"/>
      <c r="BL29" s="21">
        <v>43216.25</v>
      </c>
      <c r="BM29" s="21"/>
      <c r="BN29" s="21"/>
      <c r="BO29" s="21"/>
      <c r="BP29" s="21"/>
      <c r="BQ29" s="21"/>
      <c r="BR29" s="21"/>
      <c r="BS29" s="21">
        <v>20436.45</v>
      </c>
      <c r="BT29" s="19">
        <f t="shared" si="8"/>
        <v>65954.31</v>
      </c>
      <c r="BU29" s="20" t="s">
        <v>12</v>
      </c>
      <c r="BV29" s="19">
        <f t="shared" si="9"/>
        <v>1762826.4500000002</v>
      </c>
      <c r="BW29" s="20" t="s">
        <v>12</v>
      </c>
      <c r="BX29" s="19">
        <f t="shared" si="10"/>
        <v>217328.2799999998</v>
      </c>
      <c r="BY29" s="20" t="s">
        <v>12</v>
      </c>
      <c r="BZ29" s="19"/>
      <c r="CA29" s="20"/>
      <c r="CB29" s="19">
        <f t="shared" si="11"/>
        <v>931147.2799999998</v>
      </c>
      <c r="CC29" s="5"/>
      <c r="CD29" s="51">
        <v>475000</v>
      </c>
      <c r="CE29" s="51">
        <v>456147</v>
      </c>
      <c r="CF29" s="6"/>
      <c r="CG29" s="26">
        <v>17</v>
      </c>
      <c r="CH29" s="6" t="s">
        <v>192</v>
      </c>
      <c r="CI29" s="6"/>
      <c r="CJ29" s="6"/>
      <c r="CK29" s="13">
        <f>+U44</f>
        <v>45282894.259999998</v>
      </c>
      <c r="CL29" s="5" t="s">
        <v>12</v>
      </c>
      <c r="CM29" s="6" t="s">
        <v>193</v>
      </c>
      <c r="CN29" s="6"/>
      <c r="CO29" s="6"/>
      <c r="CP29" s="6"/>
      <c r="CQ29" s="6"/>
      <c r="CR29" s="6" t="s">
        <v>194</v>
      </c>
      <c r="CS29" s="6"/>
      <c r="CT29" s="6"/>
      <c r="CU29" s="6"/>
      <c r="CV29" s="6"/>
    </row>
    <row r="30" spans="1:100" x14ac:dyDescent="0.2">
      <c r="A30">
        <f t="shared" si="0"/>
        <v>1</v>
      </c>
      <c r="B30" t="s">
        <v>291</v>
      </c>
      <c r="C30" s="19">
        <v>334022</v>
      </c>
      <c r="D30" s="20"/>
      <c r="E30" s="21"/>
      <c r="F30" s="21"/>
      <c r="G30" s="21"/>
      <c r="H30" s="21"/>
      <c r="I30" s="21"/>
      <c r="J30" s="21"/>
      <c r="K30" s="21"/>
      <c r="L30" s="21"/>
      <c r="M30" s="21"/>
      <c r="N30" s="19">
        <f t="shared" si="1"/>
        <v>0</v>
      </c>
      <c r="O30" s="20"/>
      <c r="P30" s="21">
        <v>37451</v>
      </c>
      <c r="Q30" s="21"/>
      <c r="R30" s="21"/>
      <c r="S30" s="21"/>
      <c r="T30" s="21"/>
      <c r="U30" s="55">
        <f t="shared" si="12"/>
        <v>37451</v>
      </c>
      <c r="V30" s="20"/>
      <c r="W30" s="21"/>
      <c r="X30" s="21"/>
      <c r="Y30" s="21"/>
      <c r="Z30" s="21"/>
      <c r="AA30" s="21"/>
      <c r="AB30" s="19">
        <f t="shared" si="2"/>
        <v>0</v>
      </c>
      <c r="AC30" s="20"/>
      <c r="AD30" s="19">
        <f t="shared" si="3"/>
        <v>37451</v>
      </c>
      <c r="AE30" s="20"/>
      <c r="AF30" s="21"/>
      <c r="AG30" s="21"/>
      <c r="AH30" s="21"/>
      <c r="AI30" s="21"/>
      <c r="AJ30" s="19">
        <f t="shared" si="4"/>
        <v>0</v>
      </c>
      <c r="AK30" s="20"/>
      <c r="AL30" s="21"/>
      <c r="AM30" s="21"/>
      <c r="AN30" s="21"/>
      <c r="AO30" s="21"/>
      <c r="AP30" s="19">
        <f t="shared" si="5"/>
        <v>0</v>
      </c>
      <c r="AQ30" s="20"/>
      <c r="AR30" s="21"/>
      <c r="AS30" s="21"/>
      <c r="AT30" s="21"/>
      <c r="AU30" s="21">
        <v>535</v>
      </c>
      <c r="AV30" s="21"/>
      <c r="AW30" s="21"/>
      <c r="AX30" s="19">
        <f t="shared" si="6"/>
        <v>535</v>
      </c>
      <c r="AY30" s="20"/>
      <c r="AZ30" s="21"/>
      <c r="BA30" s="21"/>
      <c r="BB30" s="21">
        <v>314</v>
      </c>
      <c r="BC30" s="21"/>
      <c r="BD30" s="19">
        <f t="shared" si="7"/>
        <v>314</v>
      </c>
      <c r="BE30" s="20"/>
      <c r="BF30" s="22"/>
      <c r="BG30" s="20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 t="s">
        <v>83</v>
      </c>
      <c r="BS30" s="21">
        <v>613</v>
      </c>
      <c r="BT30" s="19">
        <f t="shared" si="8"/>
        <v>613</v>
      </c>
      <c r="BU30" s="20" t="s">
        <v>12</v>
      </c>
      <c r="BV30" s="19">
        <f t="shared" si="9"/>
        <v>1462</v>
      </c>
      <c r="BW30" s="20" t="s">
        <v>12</v>
      </c>
      <c r="BX30" s="19">
        <f t="shared" si="10"/>
        <v>35989</v>
      </c>
      <c r="BY30" s="20" t="s">
        <v>12</v>
      </c>
      <c r="BZ30" s="19"/>
      <c r="CA30" s="20"/>
      <c r="CB30" s="19">
        <f t="shared" si="11"/>
        <v>370011</v>
      </c>
      <c r="CC30" s="5"/>
      <c r="CD30" s="51">
        <v>340000</v>
      </c>
      <c r="CE30" s="51">
        <v>30011</v>
      </c>
      <c r="CF30" s="6"/>
      <c r="CG30" s="2"/>
      <c r="CH30" s="37" t="s">
        <v>196</v>
      </c>
      <c r="CI30" s="6"/>
      <c r="CJ30" s="6"/>
      <c r="CK30" s="13"/>
      <c r="CL30" s="5" t="s">
        <v>12</v>
      </c>
      <c r="CM30" s="6"/>
      <c r="CN30" s="6"/>
      <c r="CO30" s="6" t="s">
        <v>197</v>
      </c>
      <c r="CP30" s="6" t="s">
        <v>87</v>
      </c>
      <c r="CQ30" s="6"/>
      <c r="CR30" s="6" t="s">
        <v>198</v>
      </c>
      <c r="CS30" s="6"/>
      <c r="CT30" s="6"/>
      <c r="CU30" s="6"/>
      <c r="CV30" s="6">
        <f>(+CK73)</f>
        <v>1372151</v>
      </c>
    </row>
    <row r="31" spans="1:100" x14ac:dyDescent="0.2">
      <c r="A31">
        <f t="shared" si="0"/>
        <v>1</v>
      </c>
      <c r="B31" t="s">
        <v>450</v>
      </c>
      <c r="C31" s="19">
        <v>3845746</v>
      </c>
      <c r="D31" s="20"/>
      <c r="E31" s="21"/>
      <c r="F31" s="21">
        <v>4971</v>
      </c>
      <c r="G31" s="21"/>
      <c r="H31" s="21"/>
      <c r="I31" s="21"/>
      <c r="J31" s="21"/>
      <c r="K31" s="21"/>
      <c r="L31" s="21"/>
      <c r="M31" s="21">
        <v>37050</v>
      </c>
      <c r="N31" s="19">
        <f t="shared" si="1"/>
        <v>42021</v>
      </c>
      <c r="O31" s="20"/>
      <c r="P31" s="21">
        <v>799298</v>
      </c>
      <c r="Q31" s="21">
        <v>2364</v>
      </c>
      <c r="R31" s="21"/>
      <c r="S31" s="21">
        <v>12846</v>
      </c>
      <c r="T31" s="21"/>
      <c r="U31" s="55">
        <f t="shared" si="12"/>
        <v>814508</v>
      </c>
      <c r="V31" s="20"/>
      <c r="W31" s="21">
        <v>1320537</v>
      </c>
      <c r="X31" s="21"/>
      <c r="Y31" s="21"/>
      <c r="Z31" s="21"/>
      <c r="AA31" s="21">
        <v>40500</v>
      </c>
      <c r="AB31" s="19">
        <f t="shared" si="2"/>
        <v>1361037</v>
      </c>
      <c r="AC31" s="20"/>
      <c r="AD31" s="19">
        <f t="shared" si="3"/>
        <v>2217566</v>
      </c>
      <c r="AE31" s="20"/>
      <c r="AF31" s="21">
        <v>45497</v>
      </c>
      <c r="AG31" s="21"/>
      <c r="AH31" s="21"/>
      <c r="AI31" s="21"/>
      <c r="AJ31" s="19">
        <f t="shared" si="4"/>
        <v>45497</v>
      </c>
      <c r="AK31" s="20"/>
      <c r="AL31" s="21"/>
      <c r="AM31" s="21">
        <v>45570</v>
      </c>
      <c r="AN31" s="21"/>
      <c r="AO31" s="21"/>
      <c r="AP31" s="19">
        <f t="shared" si="5"/>
        <v>45570</v>
      </c>
      <c r="AQ31" s="20"/>
      <c r="AR31" s="21">
        <v>280736</v>
      </c>
      <c r="AS31" s="21">
        <v>95752</v>
      </c>
      <c r="AT31" s="21">
        <v>218575</v>
      </c>
      <c r="AU31" s="21">
        <v>477714</v>
      </c>
      <c r="AV31" s="21"/>
      <c r="AW31" s="21">
        <v>142428</v>
      </c>
      <c r="AX31" s="19">
        <f t="shared" si="6"/>
        <v>1215205</v>
      </c>
      <c r="AY31" s="20"/>
      <c r="AZ31" s="21">
        <v>48646</v>
      </c>
      <c r="BA31" s="21"/>
      <c r="BB31" s="21">
        <v>388926</v>
      </c>
      <c r="BC31" s="21">
        <v>7870</v>
      </c>
      <c r="BD31" s="19">
        <f t="shared" si="7"/>
        <v>445442</v>
      </c>
      <c r="BE31" s="20"/>
      <c r="BF31" s="22">
        <v>148177</v>
      </c>
      <c r="BG31" s="20"/>
      <c r="BH31" s="21"/>
      <c r="BI31" s="21">
        <v>390</v>
      </c>
      <c r="BJ31" s="21"/>
      <c r="BK31" s="21"/>
      <c r="BL31" s="21"/>
      <c r="BM31" s="21"/>
      <c r="BN31" s="21"/>
      <c r="BO31" s="21"/>
      <c r="BP31" s="21"/>
      <c r="BQ31" s="21"/>
      <c r="BR31" s="21"/>
      <c r="BS31" s="21">
        <v>66643</v>
      </c>
      <c r="BT31" s="19">
        <f t="shared" si="8"/>
        <v>67033</v>
      </c>
      <c r="BU31" s="20" t="s">
        <v>12</v>
      </c>
      <c r="BV31" s="19">
        <f t="shared" si="9"/>
        <v>1966924</v>
      </c>
      <c r="BW31" s="20" t="s">
        <v>12</v>
      </c>
      <c r="BX31" s="19">
        <f t="shared" si="10"/>
        <v>250642</v>
      </c>
      <c r="BY31" s="20" t="s">
        <v>12</v>
      </c>
      <c r="BZ31" s="19"/>
      <c r="CA31" s="20"/>
      <c r="CB31" s="19">
        <f t="shared" si="11"/>
        <v>4096388</v>
      </c>
      <c r="CC31" s="5"/>
      <c r="CD31" s="51">
        <v>3096388</v>
      </c>
      <c r="CE31" s="51">
        <v>1000000</v>
      </c>
      <c r="CF31" s="6"/>
      <c r="CG31" s="26">
        <v>18</v>
      </c>
      <c r="CH31" s="6" t="s">
        <v>200</v>
      </c>
      <c r="CI31" s="6"/>
      <c r="CJ31" s="6"/>
      <c r="CK31" s="13">
        <f>(+W44)</f>
        <v>10164988.800000001</v>
      </c>
      <c r="CL31" s="5" t="s">
        <v>12</v>
      </c>
      <c r="CM31" s="6" t="s">
        <v>201</v>
      </c>
      <c r="CN31" s="6"/>
      <c r="CO31" s="6"/>
      <c r="CP31" s="6"/>
      <c r="CQ31" s="6"/>
      <c r="CR31" s="6" t="s">
        <v>202</v>
      </c>
      <c r="CS31" s="6"/>
      <c r="CT31" s="6"/>
      <c r="CU31" s="6"/>
      <c r="CV31" s="6"/>
    </row>
    <row r="32" spans="1:100" x14ac:dyDescent="0.2">
      <c r="A32">
        <f t="shared" si="0"/>
        <v>1</v>
      </c>
      <c r="B32" t="s">
        <v>451</v>
      </c>
      <c r="C32" s="19">
        <v>23127</v>
      </c>
      <c r="D32" s="20"/>
      <c r="E32" s="21">
        <v>959705</v>
      </c>
      <c r="F32" s="21">
        <v>303971</v>
      </c>
      <c r="G32" s="21"/>
      <c r="H32" s="21"/>
      <c r="I32" s="21"/>
      <c r="J32" s="21"/>
      <c r="K32" s="21">
        <v>44143</v>
      </c>
      <c r="L32" s="21"/>
      <c r="M32" s="21">
        <v>26433</v>
      </c>
      <c r="N32" s="19">
        <f t="shared" si="1"/>
        <v>1334252</v>
      </c>
      <c r="O32" s="20"/>
      <c r="P32" s="21">
        <v>1963089</v>
      </c>
      <c r="Q32" s="21"/>
      <c r="R32" s="21"/>
      <c r="S32" s="21"/>
      <c r="T32" s="21"/>
      <c r="U32" s="55">
        <f t="shared" si="12"/>
        <v>1963089</v>
      </c>
      <c r="V32" s="20"/>
      <c r="W32" s="21"/>
      <c r="X32" s="21"/>
      <c r="Y32" s="21"/>
      <c r="Z32" s="21"/>
      <c r="AA32" s="21"/>
      <c r="AB32" s="19">
        <f t="shared" si="2"/>
        <v>0</v>
      </c>
      <c r="AC32" s="20"/>
      <c r="AD32" s="19">
        <f t="shared" si="3"/>
        <v>3297341</v>
      </c>
      <c r="AE32" s="20"/>
      <c r="AF32" s="21"/>
      <c r="AG32" s="21"/>
      <c r="AH32" s="21"/>
      <c r="AI32" s="21"/>
      <c r="AJ32" s="19">
        <f t="shared" si="4"/>
        <v>0</v>
      </c>
      <c r="AK32" s="20"/>
      <c r="AL32" s="21">
        <v>430456</v>
      </c>
      <c r="AM32" s="21">
        <v>44681</v>
      </c>
      <c r="AN32" s="21"/>
      <c r="AO32" s="21">
        <v>91778</v>
      </c>
      <c r="AP32" s="19">
        <f t="shared" si="5"/>
        <v>566915</v>
      </c>
      <c r="AQ32" s="20"/>
      <c r="AR32" s="21">
        <v>422611</v>
      </c>
      <c r="AS32" s="21">
        <v>234938</v>
      </c>
      <c r="AT32" s="21">
        <v>156869</v>
      </c>
      <c r="AU32" s="21">
        <v>188500</v>
      </c>
      <c r="AV32" s="21">
        <v>10470</v>
      </c>
      <c r="AW32" s="21">
        <v>80821</v>
      </c>
      <c r="AX32" s="19">
        <f t="shared" si="6"/>
        <v>1094209</v>
      </c>
      <c r="AY32" s="20"/>
      <c r="AZ32" s="21">
        <v>32972</v>
      </c>
      <c r="BA32" s="21">
        <v>376957</v>
      </c>
      <c r="BB32" s="21">
        <v>633897</v>
      </c>
      <c r="BC32" s="21"/>
      <c r="BD32" s="19">
        <f t="shared" si="7"/>
        <v>1043826</v>
      </c>
      <c r="BE32" s="20"/>
      <c r="BF32" s="22">
        <v>444646</v>
      </c>
      <c r="BG32" s="20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19">
        <f t="shared" si="8"/>
        <v>0</v>
      </c>
      <c r="BU32" s="20" t="s">
        <v>12</v>
      </c>
      <c r="BV32" s="19">
        <f t="shared" si="9"/>
        <v>3149596</v>
      </c>
      <c r="BW32" s="20" t="s">
        <v>12</v>
      </c>
      <c r="BX32" s="19">
        <f t="shared" si="10"/>
        <v>147745</v>
      </c>
      <c r="BY32" s="20" t="s">
        <v>12</v>
      </c>
      <c r="BZ32" s="19"/>
      <c r="CA32" s="20"/>
      <c r="CB32" s="19">
        <f t="shared" si="11"/>
        <v>170872</v>
      </c>
      <c r="CC32" s="5"/>
      <c r="CD32" s="51"/>
      <c r="CE32" s="51">
        <v>170872</v>
      </c>
      <c r="CF32" s="6"/>
      <c r="CG32" s="26">
        <v>19</v>
      </c>
      <c r="CH32" s="6" t="s">
        <v>204</v>
      </c>
      <c r="CI32" s="6"/>
      <c r="CJ32" s="6"/>
      <c r="CK32" s="13">
        <f>(+X44)</f>
        <v>523364</v>
      </c>
      <c r="CL32" s="5" t="s">
        <v>12</v>
      </c>
      <c r="CM32" s="6" t="s">
        <v>205</v>
      </c>
      <c r="CN32" s="6"/>
      <c r="CO32" s="6"/>
      <c r="CP32" s="6"/>
      <c r="CQ32" s="6"/>
      <c r="CR32" s="6" t="s">
        <v>190</v>
      </c>
      <c r="CS32" s="6"/>
      <c r="CT32" s="6"/>
      <c r="CU32" s="6"/>
      <c r="CV32" s="6">
        <f>(SUM(CV30:CV31))</f>
        <v>1372151</v>
      </c>
    </row>
    <row r="33" spans="1:100" x14ac:dyDescent="0.2">
      <c r="A33">
        <f t="shared" si="0"/>
        <v>1</v>
      </c>
      <c r="B33" t="s">
        <v>452</v>
      </c>
      <c r="C33" s="19">
        <v>9901663</v>
      </c>
      <c r="D33" s="20"/>
      <c r="E33" s="21"/>
      <c r="F33" s="21">
        <v>127800</v>
      </c>
      <c r="G33" s="21"/>
      <c r="H33" s="21"/>
      <c r="I33" s="21"/>
      <c r="J33" s="21"/>
      <c r="K33" s="21">
        <v>3052</v>
      </c>
      <c r="L33" s="21"/>
      <c r="M33" s="21">
        <v>1034</v>
      </c>
      <c r="N33" s="19">
        <f t="shared" si="1"/>
        <v>131886</v>
      </c>
      <c r="O33" s="20"/>
      <c r="P33" s="21">
        <v>1046764</v>
      </c>
      <c r="Q33" s="21"/>
      <c r="R33" s="21"/>
      <c r="S33" s="21"/>
      <c r="T33" s="21"/>
      <c r="U33" s="55">
        <f t="shared" si="12"/>
        <v>1046764</v>
      </c>
      <c r="V33" s="20"/>
      <c r="W33" s="21">
        <v>1142337</v>
      </c>
      <c r="X33" s="21">
        <v>73932</v>
      </c>
      <c r="Y33" s="21">
        <v>9567</v>
      </c>
      <c r="Z33" s="21"/>
      <c r="AA33" s="21"/>
      <c r="AB33" s="19">
        <f t="shared" si="2"/>
        <v>1225836</v>
      </c>
      <c r="AC33" s="20"/>
      <c r="AD33" s="19">
        <f t="shared" si="3"/>
        <v>2404486</v>
      </c>
      <c r="AE33" s="20"/>
      <c r="AF33" s="21"/>
      <c r="AG33" s="21">
        <v>667325</v>
      </c>
      <c r="AH33" s="21"/>
      <c r="AI33" s="21"/>
      <c r="AJ33" s="19">
        <f t="shared" si="4"/>
        <v>667325</v>
      </c>
      <c r="AK33" s="20"/>
      <c r="AL33" s="21">
        <v>150000</v>
      </c>
      <c r="AM33" s="21">
        <v>35000</v>
      </c>
      <c r="AN33" s="21"/>
      <c r="AO33" s="21">
        <v>16000</v>
      </c>
      <c r="AP33" s="19">
        <f t="shared" si="5"/>
        <v>201000</v>
      </c>
      <c r="AQ33" s="20"/>
      <c r="AR33" s="21">
        <v>410215</v>
      </c>
      <c r="AS33" s="21">
        <v>48000</v>
      </c>
      <c r="AT33" s="21"/>
      <c r="AU33" s="21">
        <v>288797</v>
      </c>
      <c r="AV33" s="21">
        <v>24000</v>
      </c>
      <c r="AW33" s="21">
        <v>20000</v>
      </c>
      <c r="AX33" s="19">
        <f t="shared" si="6"/>
        <v>791012</v>
      </c>
      <c r="AY33" s="20"/>
      <c r="AZ33" s="21">
        <v>227419</v>
      </c>
      <c r="BA33" s="21"/>
      <c r="BB33" s="21">
        <v>337331</v>
      </c>
      <c r="BC33" s="21"/>
      <c r="BD33" s="19">
        <f t="shared" si="7"/>
        <v>564750</v>
      </c>
      <c r="BE33" s="20"/>
      <c r="BF33" s="22"/>
      <c r="BG33" s="20"/>
      <c r="BH33" s="21"/>
      <c r="BI33" s="21"/>
      <c r="BJ33" s="21"/>
      <c r="BK33" s="21"/>
      <c r="BL33" s="21">
        <v>201841</v>
      </c>
      <c r="BM33" s="21"/>
      <c r="BN33" s="21"/>
      <c r="BO33" s="21"/>
      <c r="BP33" s="21"/>
      <c r="BQ33" s="21"/>
      <c r="BR33" s="21"/>
      <c r="BS33" s="21"/>
      <c r="BT33" s="19">
        <f t="shared" si="8"/>
        <v>201841</v>
      </c>
      <c r="BU33" s="20" t="s">
        <v>12</v>
      </c>
      <c r="BV33" s="19">
        <f t="shared" si="9"/>
        <v>2425928</v>
      </c>
      <c r="BW33" s="20" t="s">
        <v>12</v>
      </c>
      <c r="BX33" s="19">
        <f t="shared" si="10"/>
        <v>-21442</v>
      </c>
      <c r="BY33" s="20" t="s">
        <v>12</v>
      </c>
      <c r="BZ33" s="19"/>
      <c r="CA33" s="20"/>
      <c r="CB33" s="19">
        <f t="shared" si="11"/>
        <v>9880221</v>
      </c>
      <c r="CC33" s="5"/>
      <c r="CD33" s="51">
        <v>8880221</v>
      </c>
      <c r="CE33" s="51">
        <v>1000000</v>
      </c>
      <c r="CF33" s="6"/>
      <c r="CG33" s="26">
        <v>20</v>
      </c>
      <c r="CH33" s="6" t="s">
        <v>207</v>
      </c>
      <c r="CI33" s="6"/>
      <c r="CJ33" s="6"/>
      <c r="CK33" s="13">
        <f>(+Y44)</f>
        <v>77281</v>
      </c>
      <c r="CL33" s="5" t="s">
        <v>12</v>
      </c>
      <c r="CM33" s="6" t="s">
        <v>208</v>
      </c>
      <c r="CN33" s="6"/>
      <c r="CO33" s="6"/>
      <c r="CP33" s="6"/>
      <c r="CQ33" s="6"/>
      <c r="CR33" s="6" t="s">
        <v>209</v>
      </c>
      <c r="CS33" s="6"/>
      <c r="CT33" s="6"/>
      <c r="CU33" s="6"/>
      <c r="CV33" s="6"/>
    </row>
    <row r="34" spans="1:100" x14ac:dyDescent="0.2">
      <c r="A34">
        <f t="shared" si="0"/>
        <v>1</v>
      </c>
      <c r="B34" t="s">
        <v>453</v>
      </c>
      <c r="C34" s="19">
        <v>0</v>
      </c>
      <c r="D34" s="20"/>
      <c r="E34" s="21">
        <v>2503480</v>
      </c>
      <c r="F34" s="21"/>
      <c r="G34" s="21"/>
      <c r="H34" s="21"/>
      <c r="I34" s="21"/>
      <c r="J34" s="21"/>
      <c r="K34" s="21"/>
      <c r="L34" s="21"/>
      <c r="M34" s="21">
        <v>28938</v>
      </c>
      <c r="N34" s="19">
        <f t="shared" si="1"/>
        <v>2532418</v>
      </c>
      <c r="O34" s="20"/>
      <c r="P34" s="21">
        <v>1530429</v>
      </c>
      <c r="Q34" s="21"/>
      <c r="R34" s="21">
        <v>28020</v>
      </c>
      <c r="S34" s="21"/>
      <c r="T34" s="21"/>
      <c r="U34" s="55">
        <f t="shared" si="12"/>
        <v>1558449</v>
      </c>
      <c r="V34" s="20"/>
      <c r="W34" s="21">
        <v>66624</v>
      </c>
      <c r="X34" s="21"/>
      <c r="Y34" s="21">
        <v>36670</v>
      </c>
      <c r="Z34" s="21"/>
      <c r="AA34" s="21"/>
      <c r="AB34" s="19">
        <f t="shared" si="2"/>
        <v>103294</v>
      </c>
      <c r="AC34" s="20"/>
      <c r="AD34" s="19">
        <f t="shared" si="3"/>
        <v>4194161</v>
      </c>
      <c r="AE34" s="20"/>
      <c r="AF34" s="21"/>
      <c r="AG34" s="21">
        <v>12649</v>
      </c>
      <c r="AH34" s="21"/>
      <c r="AI34" s="21">
        <v>549813</v>
      </c>
      <c r="AJ34" s="19">
        <f t="shared" si="4"/>
        <v>562462</v>
      </c>
      <c r="AK34" s="20"/>
      <c r="AL34" s="21">
        <v>487935</v>
      </c>
      <c r="AM34" s="21">
        <v>17154</v>
      </c>
      <c r="AN34" s="21"/>
      <c r="AO34" s="21">
        <v>15000</v>
      </c>
      <c r="AP34" s="19">
        <f t="shared" si="5"/>
        <v>520089</v>
      </c>
      <c r="AQ34" s="20"/>
      <c r="AR34" s="21">
        <v>1093345</v>
      </c>
      <c r="AS34" s="21">
        <v>61774</v>
      </c>
      <c r="AT34" s="21">
        <v>70932</v>
      </c>
      <c r="AU34" s="21">
        <v>848408</v>
      </c>
      <c r="AV34" s="21">
        <v>27063</v>
      </c>
      <c r="AW34" s="21">
        <v>60000</v>
      </c>
      <c r="AX34" s="19">
        <f t="shared" si="6"/>
        <v>2161522</v>
      </c>
      <c r="AY34" s="20"/>
      <c r="AZ34" s="21">
        <v>92192</v>
      </c>
      <c r="BA34" s="21">
        <v>265203</v>
      </c>
      <c r="BB34" s="21">
        <v>180000</v>
      </c>
      <c r="BC34" s="21"/>
      <c r="BD34" s="19">
        <f t="shared" si="7"/>
        <v>537395</v>
      </c>
      <c r="BE34" s="20"/>
      <c r="BF34" s="22">
        <v>106000</v>
      </c>
      <c r="BG34" s="20"/>
      <c r="BH34" s="21">
        <v>92320</v>
      </c>
      <c r="BI34" s="21"/>
      <c r="BJ34" s="21"/>
      <c r="BK34" s="21"/>
      <c r="BL34" s="21">
        <v>43617</v>
      </c>
      <c r="BM34" s="21"/>
      <c r="BN34" s="21"/>
      <c r="BO34" s="21"/>
      <c r="BP34" s="21"/>
      <c r="BQ34" s="21"/>
      <c r="BR34" s="21"/>
      <c r="BS34" s="21"/>
      <c r="BT34" s="19">
        <f t="shared" si="8"/>
        <v>135937</v>
      </c>
      <c r="BU34" s="20" t="s">
        <v>12</v>
      </c>
      <c r="BV34" s="19">
        <f t="shared" si="9"/>
        <v>4023405</v>
      </c>
      <c r="BW34" s="20" t="s">
        <v>12</v>
      </c>
      <c r="BX34" s="19">
        <f t="shared" si="10"/>
        <v>170756</v>
      </c>
      <c r="BY34" s="20" t="s">
        <v>12</v>
      </c>
      <c r="BZ34" s="19"/>
      <c r="CA34" s="20"/>
      <c r="CB34" s="19">
        <f t="shared" si="11"/>
        <v>170756</v>
      </c>
      <c r="CC34" s="5"/>
      <c r="CD34" s="51">
        <v>170756</v>
      </c>
      <c r="CE34" s="51"/>
      <c r="CF34" s="6"/>
      <c r="CG34" s="26">
        <v>21</v>
      </c>
      <c r="CH34" s="6" t="s">
        <v>211</v>
      </c>
      <c r="CI34" s="6"/>
      <c r="CJ34" s="6"/>
      <c r="CK34" s="13">
        <f>(+Z44)</f>
        <v>0</v>
      </c>
      <c r="CL34" s="5" t="s">
        <v>12</v>
      </c>
      <c r="CM34" s="6" t="s">
        <v>212</v>
      </c>
      <c r="CN34" s="6"/>
      <c r="CO34" s="6"/>
      <c r="CP34" s="6"/>
      <c r="CQ34" s="6"/>
      <c r="CR34" s="6" t="s">
        <v>213</v>
      </c>
      <c r="CS34" s="6"/>
      <c r="CT34" s="6"/>
      <c r="CU34" s="6"/>
      <c r="CV34" s="6">
        <f>(+CK74+CK75)</f>
        <v>1837376.51</v>
      </c>
    </row>
    <row r="35" spans="1:100" x14ac:dyDescent="0.2">
      <c r="A35">
        <f t="shared" si="0"/>
        <v>1</v>
      </c>
      <c r="B35" t="s">
        <v>361</v>
      </c>
      <c r="C35" s="19">
        <v>0</v>
      </c>
      <c r="D35" s="20"/>
      <c r="E35" s="21">
        <v>1363513</v>
      </c>
      <c r="F35" s="21"/>
      <c r="G35" s="21"/>
      <c r="H35" s="21"/>
      <c r="I35" s="21"/>
      <c r="J35" s="21"/>
      <c r="K35" s="21"/>
      <c r="L35" s="21"/>
      <c r="M35" s="21">
        <v>715</v>
      </c>
      <c r="N35" s="19">
        <f t="shared" si="1"/>
        <v>1364228</v>
      </c>
      <c r="O35" s="20"/>
      <c r="P35" s="21">
        <v>2030047</v>
      </c>
      <c r="Q35" s="21">
        <v>86024</v>
      </c>
      <c r="R35" s="21">
        <v>750000</v>
      </c>
      <c r="S35" s="21"/>
      <c r="T35" s="21">
        <v>136644</v>
      </c>
      <c r="U35" s="55">
        <f t="shared" si="12"/>
        <v>3002715</v>
      </c>
      <c r="V35" s="20"/>
      <c r="W35" s="21">
        <v>2082</v>
      </c>
      <c r="X35" s="21"/>
      <c r="Y35" s="21"/>
      <c r="Z35" s="21"/>
      <c r="AA35" s="21"/>
      <c r="AB35" s="19">
        <f t="shared" si="2"/>
        <v>2082</v>
      </c>
      <c r="AC35" s="20"/>
      <c r="AD35" s="19">
        <f t="shared" si="3"/>
        <v>4369025</v>
      </c>
      <c r="AE35" s="20"/>
      <c r="AF35" s="21"/>
      <c r="AG35" s="21"/>
      <c r="AH35" s="21"/>
      <c r="AI35" s="21"/>
      <c r="AJ35" s="19">
        <f t="shared" si="4"/>
        <v>0</v>
      </c>
      <c r="AK35" s="20"/>
      <c r="AL35" s="21">
        <v>424313</v>
      </c>
      <c r="AM35" s="21">
        <v>326804</v>
      </c>
      <c r="AN35" s="21"/>
      <c r="AO35" s="21">
        <v>62800</v>
      </c>
      <c r="AP35" s="19">
        <f t="shared" si="5"/>
        <v>813917</v>
      </c>
      <c r="AQ35" s="20"/>
      <c r="AR35" s="21">
        <v>163419</v>
      </c>
      <c r="AS35" s="21">
        <v>19869</v>
      </c>
      <c r="AT35" s="21">
        <v>70809</v>
      </c>
      <c r="AU35" s="21">
        <v>516363</v>
      </c>
      <c r="AV35" s="21"/>
      <c r="AW35" s="21">
        <v>601193</v>
      </c>
      <c r="AX35" s="19">
        <f t="shared" si="6"/>
        <v>1371653</v>
      </c>
      <c r="AY35" s="20"/>
      <c r="AZ35" s="21">
        <v>62265</v>
      </c>
      <c r="BA35" s="21">
        <v>8726</v>
      </c>
      <c r="BB35" s="21">
        <v>492328</v>
      </c>
      <c r="BC35" s="21">
        <v>182163</v>
      </c>
      <c r="BD35" s="19">
        <f t="shared" si="7"/>
        <v>745482</v>
      </c>
      <c r="BE35" s="20"/>
      <c r="BF35" s="22">
        <v>237404</v>
      </c>
      <c r="BG35" s="20"/>
      <c r="BH35" s="21"/>
      <c r="BI35" s="21"/>
      <c r="BJ35" s="21">
        <v>4448</v>
      </c>
      <c r="BK35" s="21">
        <v>4780</v>
      </c>
      <c r="BL35" s="21">
        <v>160270</v>
      </c>
      <c r="BM35" s="21"/>
      <c r="BN35" s="21"/>
      <c r="BO35" s="21"/>
      <c r="BP35" s="21"/>
      <c r="BQ35" s="21">
        <v>317584</v>
      </c>
      <c r="BR35" s="21"/>
      <c r="BS35" s="21">
        <v>270</v>
      </c>
      <c r="BT35" s="19">
        <f t="shared" si="8"/>
        <v>487352</v>
      </c>
      <c r="BU35" s="20" t="s">
        <v>12</v>
      </c>
      <c r="BV35" s="19">
        <f t="shared" si="9"/>
        <v>3655808</v>
      </c>
      <c r="BW35" s="20" t="s">
        <v>12</v>
      </c>
      <c r="BX35" s="19">
        <f t="shared" si="10"/>
        <v>713217</v>
      </c>
      <c r="BY35" s="20" t="s">
        <v>12</v>
      </c>
      <c r="BZ35" s="19"/>
      <c r="CA35" s="20"/>
      <c r="CB35" s="19">
        <f t="shared" si="11"/>
        <v>713217</v>
      </c>
      <c r="CC35" s="5"/>
      <c r="CD35" s="51">
        <v>713217</v>
      </c>
      <c r="CE35" s="51"/>
      <c r="CF35" s="6"/>
      <c r="CG35" s="26">
        <v>22</v>
      </c>
      <c r="CH35" s="6" t="s">
        <v>215</v>
      </c>
      <c r="CI35" s="6"/>
      <c r="CJ35" s="6"/>
      <c r="CK35" s="13">
        <f>(+AA44)</f>
        <v>1747247.3900000001</v>
      </c>
      <c r="CL35" s="5" t="s">
        <v>12</v>
      </c>
      <c r="CM35" s="6"/>
      <c r="CN35" s="6"/>
      <c r="CO35" s="6"/>
      <c r="CP35" s="6"/>
      <c r="CQ35" s="6"/>
      <c r="CR35" s="6" t="s">
        <v>216</v>
      </c>
      <c r="CS35" s="6"/>
      <c r="CT35" s="6"/>
      <c r="CU35" s="6"/>
      <c r="CV35" s="6">
        <f>(+CV20+CV28+CV32+CV34)</f>
        <v>82848519.400000006</v>
      </c>
    </row>
    <row r="36" spans="1:100" x14ac:dyDescent="0.2">
      <c r="A36">
        <f t="shared" si="0"/>
        <v>1</v>
      </c>
      <c r="B36" t="s">
        <v>454</v>
      </c>
      <c r="C36" s="19">
        <v>86384</v>
      </c>
      <c r="D36" s="20"/>
      <c r="E36" s="21"/>
      <c r="F36" s="21"/>
      <c r="G36" s="21"/>
      <c r="H36" s="21">
        <v>2800</v>
      </c>
      <c r="I36" s="21"/>
      <c r="J36" s="21"/>
      <c r="K36" s="21"/>
      <c r="L36" s="21"/>
      <c r="M36" s="21">
        <v>32882</v>
      </c>
      <c r="N36" s="19">
        <f t="shared" si="1"/>
        <v>35682</v>
      </c>
      <c r="O36" s="20"/>
      <c r="P36" s="21">
        <v>1016528</v>
      </c>
      <c r="Q36" s="21"/>
      <c r="R36" s="21"/>
      <c r="S36" s="21"/>
      <c r="T36" s="21">
        <v>186399</v>
      </c>
      <c r="U36" s="55">
        <f t="shared" si="12"/>
        <v>1202927</v>
      </c>
      <c r="V36" s="20"/>
      <c r="W36" s="21">
        <v>69411</v>
      </c>
      <c r="X36" s="21"/>
      <c r="Y36" s="21"/>
      <c r="Z36" s="21"/>
      <c r="AA36" s="21">
        <v>11138</v>
      </c>
      <c r="AB36" s="19">
        <f t="shared" si="2"/>
        <v>80549</v>
      </c>
      <c r="AC36" s="20"/>
      <c r="AD36" s="19">
        <f t="shared" si="3"/>
        <v>1319158</v>
      </c>
      <c r="AE36" s="20"/>
      <c r="AF36" s="21">
        <v>101268</v>
      </c>
      <c r="AG36" s="21">
        <v>9800</v>
      </c>
      <c r="AH36" s="21"/>
      <c r="AI36" s="21"/>
      <c r="AJ36" s="19">
        <f t="shared" si="4"/>
        <v>111068</v>
      </c>
      <c r="AK36" s="20"/>
      <c r="AL36" s="21">
        <v>109500</v>
      </c>
      <c r="AM36" s="21">
        <v>13202</v>
      </c>
      <c r="AN36" s="21"/>
      <c r="AO36" s="21">
        <v>6835</v>
      </c>
      <c r="AP36" s="19">
        <f t="shared" si="5"/>
        <v>129537</v>
      </c>
      <c r="AQ36" s="20"/>
      <c r="AR36" s="21">
        <v>326353</v>
      </c>
      <c r="AS36" s="21">
        <v>95756</v>
      </c>
      <c r="AT36" s="21">
        <v>82148</v>
      </c>
      <c r="AU36" s="21">
        <v>96450</v>
      </c>
      <c r="AV36" s="21"/>
      <c r="AW36" s="21">
        <v>80590</v>
      </c>
      <c r="AX36" s="19">
        <f t="shared" si="6"/>
        <v>681297</v>
      </c>
      <c r="AY36" s="20"/>
      <c r="AZ36" s="21"/>
      <c r="BA36" s="21">
        <v>130719</v>
      </c>
      <c r="BB36" s="21">
        <v>126267</v>
      </c>
      <c r="BC36" s="21"/>
      <c r="BD36" s="19">
        <f t="shared" si="7"/>
        <v>256986</v>
      </c>
      <c r="BE36" s="20"/>
      <c r="BF36" s="22">
        <v>52754</v>
      </c>
      <c r="BG36" s="20"/>
      <c r="BH36" s="21"/>
      <c r="BI36" s="21"/>
      <c r="BJ36" s="21"/>
      <c r="BK36" s="21">
        <v>2000</v>
      </c>
      <c r="BL36" s="21">
        <v>77606</v>
      </c>
      <c r="BM36" s="21"/>
      <c r="BN36" s="21"/>
      <c r="BO36" s="21"/>
      <c r="BP36" s="21"/>
      <c r="BQ36" s="21"/>
      <c r="BR36" s="21"/>
      <c r="BS36" s="21"/>
      <c r="BT36" s="19">
        <f t="shared" si="8"/>
        <v>79606</v>
      </c>
      <c r="BU36" s="20" t="s">
        <v>12</v>
      </c>
      <c r="BV36" s="19">
        <f t="shared" si="9"/>
        <v>1311248</v>
      </c>
      <c r="BW36" s="20" t="s">
        <v>12</v>
      </c>
      <c r="BX36" s="19">
        <f t="shared" si="10"/>
        <v>7910</v>
      </c>
      <c r="BY36" s="20" t="s">
        <v>12</v>
      </c>
      <c r="BZ36" s="19"/>
      <c r="CA36" s="20"/>
      <c r="CB36" s="19">
        <f t="shared" si="11"/>
        <v>94294</v>
      </c>
      <c r="CC36" s="5"/>
      <c r="CD36" s="51">
        <v>94294</v>
      </c>
      <c r="CE36" s="51"/>
      <c r="CF36" s="6"/>
      <c r="CG36" s="26">
        <v>23</v>
      </c>
      <c r="CH36" s="6" t="s">
        <v>218</v>
      </c>
      <c r="CI36" s="6"/>
      <c r="CJ36" s="6"/>
      <c r="CK36" s="13">
        <f>(+AB44)</f>
        <v>12512881.190000001</v>
      </c>
      <c r="CL36" s="5" t="s">
        <v>12</v>
      </c>
      <c r="CM36" s="6"/>
      <c r="CN36" s="6"/>
      <c r="CO36" s="6"/>
      <c r="CP36" s="6"/>
      <c r="CQ36" s="6"/>
      <c r="CR36" s="6"/>
      <c r="CS36" s="6"/>
      <c r="CT36" s="6"/>
      <c r="CU36" s="6"/>
      <c r="CV36" s="6"/>
    </row>
    <row r="37" spans="1:100" x14ac:dyDescent="0.2">
      <c r="A37">
        <f t="shared" si="0"/>
        <v>1</v>
      </c>
      <c r="B37" t="s">
        <v>455</v>
      </c>
      <c r="C37" s="19">
        <v>825055</v>
      </c>
      <c r="D37" s="20"/>
      <c r="E37" s="21">
        <v>246079</v>
      </c>
      <c r="F37" s="21"/>
      <c r="G37" s="21">
        <v>2312</v>
      </c>
      <c r="H37" s="21"/>
      <c r="I37" s="21"/>
      <c r="J37" s="21"/>
      <c r="K37" s="21"/>
      <c r="L37" s="21"/>
      <c r="M37" s="21">
        <v>6653</v>
      </c>
      <c r="N37" s="19">
        <f t="shared" si="1"/>
        <v>255044</v>
      </c>
      <c r="O37" s="20"/>
      <c r="P37" s="21">
        <v>1006889</v>
      </c>
      <c r="Q37" s="21"/>
      <c r="R37" s="21"/>
      <c r="S37" s="21"/>
      <c r="T37" s="21">
        <v>12055</v>
      </c>
      <c r="U37" s="55">
        <f t="shared" si="12"/>
        <v>1018944</v>
      </c>
      <c r="V37" s="20"/>
      <c r="W37" s="21"/>
      <c r="X37" s="21"/>
      <c r="Y37" s="21"/>
      <c r="Z37" s="21"/>
      <c r="AA37" s="21">
        <v>33000</v>
      </c>
      <c r="AB37" s="19">
        <f t="shared" si="2"/>
        <v>33000</v>
      </c>
      <c r="AC37" s="20"/>
      <c r="AD37" s="19">
        <f t="shared" si="3"/>
        <v>1306988</v>
      </c>
      <c r="AE37" s="20"/>
      <c r="AF37" s="21"/>
      <c r="AG37" s="21"/>
      <c r="AH37" s="21"/>
      <c r="AI37" s="21"/>
      <c r="AJ37" s="19">
        <f t="shared" si="4"/>
        <v>0</v>
      </c>
      <c r="AK37" s="20"/>
      <c r="AL37" s="21">
        <v>93748</v>
      </c>
      <c r="AM37" s="21">
        <v>10032</v>
      </c>
      <c r="AN37" s="21"/>
      <c r="AO37" s="21">
        <v>2212</v>
      </c>
      <c r="AP37" s="19">
        <f t="shared" si="5"/>
        <v>105992</v>
      </c>
      <c r="AQ37" s="20"/>
      <c r="AR37" s="21">
        <v>266504</v>
      </c>
      <c r="AS37" s="21">
        <v>28115</v>
      </c>
      <c r="AT37" s="21">
        <v>39375</v>
      </c>
      <c r="AU37" s="21">
        <v>135735</v>
      </c>
      <c r="AV37" s="21"/>
      <c r="AW37" s="21">
        <v>544239</v>
      </c>
      <c r="AX37" s="19">
        <f t="shared" si="6"/>
        <v>1013968</v>
      </c>
      <c r="AY37" s="20"/>
      <c r="AZ37" s="21">
        <v>23165</v>
      </c>
      <c r="BA37" s="21">
        <v>26843</v>
      </c>
      <c r="BB37" s="21">
        <v>71766</v>
      </c>
      <c r="BC37" s="21">
        <v>61957</v>
      </c>
      <c r="BD37" s="19">
        <f t="shared" si="7"/>
        <v>183731</v>
      </c>
      <c r="BE37" s="20"/>
      <c r="BF37" s="22">
        <v>25000</v>
      </c>
      <c r="BG37" s="20"/>
      <c r="BH37" s="21"/>
      <c r="BI37" s="21">
        <v>750</v>
      </c>
      <c r="BJ37" s="21"/>
      <c r="BK37" s="21"/>
      <c r="BL37" s="21">
        <v>15595</v>
      </c>
      <c r="BM37" s="21"/>
      <c r="BN37" s="21"/>
      <c r="BO37" s="21"/>
      <c r="BP37" s="21"/>
      <c r="BQ37" s="21"/>
      <c r="BR37" s="21"/>
      <c r="BS37" s="21"/>
      <c r="BT37" s="19">
        <f t="shared" si="8"/>
        <v>16345</v>
      </c>
      <c r="BU37" s="20" t="s">
        <v>12</v>
      </c>
      <c r="BV37" s="19">
        <f t="shared" si="9"/>
        <v>1345036</v>
      </c>
      <c r="BW37" s="20" t="s">
        <v>12</v>
      </c>
      <c r="BX37" s="19">
        <f t="shared" si="10"/>
        <v>-38048</v>
      </c>
      <c r="BY37" s="20" t="s">
        <v>12</v>
      </c>
      <c r="BZ37" s="19"/>
      <c r="CA37" s="20"/>
      <c r="CB37" s="19">
        <f t="shared" si="11"/>
        <v>787007</v>
      </c>
      <c r="CC37" s="5"/>
      <c r="CD37" s="51">
        <v>602007</v>
      </c>
      <c r="CE37" s="51">
        <v>185000</v>
      </c>
      <c r="CF37" s="6"/>
      <c r="CG37" s="26"/>
      <c r="CH37" s="6"/>
      <c r="CI37" s="6"/>
      <c r="CJ37" s="6"/>
      <c r="CK37" s="13"/>
      <c r="CL37" s="5" t="s">
        <v>12</v>
      </c>
      <c r="CM37" s="6" t="s">
        <v>220</v>
      </c>
      <c r="CN37" s="6"/>
      <c r="CO37" s="6"/>
      <c r="CP37" s="6"/>
      <c r="CQ37" s="6"/>
      <c r="CR37" s="6"/>
      <c r="CS37" s="6" t="s">
        <v>221</v>
      </c>
      <c r="CT37" s="6"/>
      <c r="CU37" s="6"/>
      <c r="CV37" s="6"/>
    </row>
    <row r="38" spans="1:100" x14ac:dyDescent="0.2">
      <c r="A38">
        <f t="shared" si="0"/>
        <v>1</v>
      </c>
      <c r="B38" t="s">
        <v>373</v>
      </c>
      <c r="C38" s="19">
        <v>880481</v>
      </c>
      <c r="D38" s="20"/>
      <c r="E38" s="21">
        <v>998443</v>
      </c>
      <c r="F38" s="21"/>
      <c r="G38" s="21">
        <v>6884</v>
      </c>
      <c r="H38" s="21"/>
      <c r="I38" s="21"/>
      <c r="J38" s="21"/>
      <c r="K38" s="21"/>
      <c r="L38" s="21"/>
      <c r="M38" s="21">
        <v>3094</v>
      </c>
      <c r="N38" s="19">
        <f t="shared" si="1"/>
        <v>1008421</v>
      </c>
      <c r="O38" s="20"/>
      <c r="P38" s="21">
        <v>727556</v>
      </c>
      <c r="Q38" s="21">
        <v>5872</v>
      </c>
      <c r="R38" s="21">
        <v>16000</v>
      </c>
      <c r="S38" s="21">
        <v>113237</v>
      </c>
      <c r="T38" s="21">
        <v>48013</v>
      </c>
      <c r="U38" s="55">
        <f t="shared" si="12"/>
        <v>910678</v>
      </c>
      <c r="V38" s="20"/>
      <c r="W38" s="21"/>
      <c r="X38" s="21"/>
      <c r="Y38" s="21"/>
      <c r="Z38" s="21"/>
      <c r="AA38" s="21"/>
      <c r="AB38" s="19">
        <f t="shared" si="2"/>
        <v>0</v>
      </c>
      <c r="AC38" s="20"/>
      <c r="AD38" s="19">
        <f t="shared" si="3"/>
        <v>1919099</v>
      </c>
      <c r="AE38" s="20"/>
      <c r="AF38" s="21"/>
      <c r="AG38" s="21"/>
      <c r="AH38" s="21"/>
      <c r="AI38" s="21"/>
      <c r="AJ38" s="19">
        <f t="shared" si="4"/>
        <v>0</v>
      </c>
      <c r="AK38" s="20"/>
      <c r="AL38" s="21">
        <v>247185</v>
      </c>
      <c r="AM38" s="21">
        <v>10787</v>
      </c>
      <c r="AN38" s="21"/>
      <c r="AO38" s="21"/>
      <c r="AP38" s="19">
        <f t="shared" si="5"/>
        <v>257972</v>
      </c>
      <c r="AQ38" s="20"/>
      <c r="AR38" s="21">
        <v>27521</v>
      </c>
      <c r="AS38" s="21">
        <v>41754</v>
      </c>
      <c r="AT38" s="21">
        <v>15004</v>
      </c>
      <c r="AU38" s="21">
        <v>12590</v>
      </c>
      <c r="AV38" s="21"/>
      <c r="AW38" s="21">
        <v>190491</v>
      </c>
      <c r="AX38" s="19">
        <f t="shared" si="6"/>
        <v>287360</v>
      </c>
      <c r="AY38" s="20"/>
      <c r="AZ38" s="21">
        <v>128787</v>
      </c>
      <c r="BA38" s="21">
        <v>56207</v>
      </c>
      <c r="BB38" s="21">
        <v>218736</v>
      </c>
      <c r="BC38" s="21">
        <v>183767</v>
      </c>
      <c r="BD38" s="19">
        <f t="shared" si="7"/>
        <v>587497</v>
      </c>
      <c r="BE38" s="20"/>
      <c r="BF38" s="22">
        <v>180197</v>
      </c>
      <c r="BG38" s="20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19">
        <f t="shared" si="8"/>
        <v>0</v>
      </c>
      <c r="BU38" s="20" t="s">
        <v>12</v>
      </c>
      <c r="BV38" s="19">
        <f t="shared" si="9"/>
        <v>1313026</v>
      </c>
      <c r="BW38" s="20" t="s">
        <v>12</v>
      </c>
      <c r="BX38" s="19">
        <f t="shared" si="10"/>
        <v>606073</v>
      </c>
      <c r="BY38" s="20" t="s">
        <v>12</v>
      </c>
      <c r="BZ38" s="19"/>
      <c r="CA38" s="20"/>
      <c r="CB38" s="19">
        <f t="shared" si="11"/>
        <v>1486554</v>
      </c>
      <c r="CC38" s="5"/>
      <c r="CD38" s="51">
        <v>460000</v>
      </c>
      <c r="CE38" s="51">
        <v>1026554</v>
      </c>
      <c r="CF38" s="6"/>
      <c r="CG38" s="26"/>
      <c r="CH38" s="6"/>
      <c r="CI38" s="6"/>
      <c r="CJ38" s="6"/>
      <c r="CK38" s="13"/>
      <c r="CL38" s="5" t="s">
        <v>12</v>
      </c>
      <c r="CM38" s="6" t="s">
        <v>223</v>
      </c>
      <c r="CN38" s="6"/>
      <c r="CO38" s="6"/>
      <c r="CP38" s="6"/>
      <c r="CQ38" s="6"/>
      <c r="CR38" s="6"/>
      <c r="CS38" s="6"/>
      <c r="CT38" s="6"/>
      <c r="CU38" s="6"/>
      <c r="CV38" s="6"/>
    </row>
    <row r="39" spans="1:100" x14ac:dyDescent="0.2">
      <c r="A39">
        <f t="shared" si="0"/>
        <v>1</v>
      </c>
      <c r="B39" t="s">
        <v>398</v>
      </c>
      <c r="C39" s="19">
        <v>1495584</v>
      </c>
      <c r="D39" s="20"/>
      <c r="E39" s="21"/>
      <c r="F39" s="21"/>
      <c r="G39" s="21">
        <v>2221</v>
      </c>
      <c r="H39" s="21"/>
      <c r="I39" s="21"/>
      <c r="J39" s="21"/>
      <c r="K39" s="21"/>
      <c r="L39" s="21"/>
      <c r="M39" s="21">
        <v>394270</v>
      </c>
      <c r="N39" s="19">
        <f t="shared" si="1"/>
        <v>396491</v>
      </c>
      <c r="O39" s="20"/>
      <c r="P39" s="21">
        <v>1077929</v>
      </c>
      <c r="Q39" s="21"/>
      <c r="R39" s="21"/>
      <c r="S39" s="21"/>
      <c r="T39" s="21">
        <v>160126</v>
      </c>
      <c r="U39" s="55">
        <f t="shared" si="12"/>
        <v>1238055</v>
      </c>
      <c r="V39" s="20"/>
      <c r="W39" s="21">
        <v>1418930</v>
      </c>
      <c r="X39" s="21"/>
      <c r="Y39" s="21"/>
      <c r="Z39" s="21"/>
      <c r="AA39" s="21"/>
      <c r="AB39" s="19">
        <f t="shared" si="2"/>
        <v>1418930</v>
      </c>
      <c r="AC39" s="20"/>
      <c r="AD39" s="19">
        <f t="shared" si="3"/>
        <v>3053476</v>
      </c>
      <c r="AE39" s="20"/>
      <c r="AF39" s="21"/>
      <c r="AG39" s="21">
        <v>20186</v>
      </c>
      <c r="AH39" s="21"/>
      <c r="AI39" s="21"/>
      <c r="AJ39" s="19">
        <f t="shared" si="4"/>
        <v>20186</v>
      </c>
      <c r="AK39" s="20"/>
      <c r="AL39" s="21">
        <v>415015</v>
      </c>
      <c r="AM39" s="21">
        <v>158034</v>
      </c>
      <c r="AN39" s="21"/>
      <c r="AO39" s="21">
        <v>8208</v>
      </c>
      <c r="AP39" s="19">
        <f t="shared" si="5"/>
        <v>581257</v>
      </c>
      <c r="AQ39" s="20"/>
      <c r="AR39" s="21">
        <v>1633</v>
      </c>
      <c r="AS39" s="21">
        <v>35675</v>
      </c>
      <c r="AT39" s="21">
        <v>223648</v>
      </c>
      <c r="AU39" s="21">
        <v>76593</v>
      </c>
      <c r="AV39" s="21"/>
      <c r="AW39" s="21">
        <v>612451</v>
      </c>
      <c r="AX39" s="19">
        <f t="shared" si="6"/>
        <v>950000</v>
      </c>
      <c r="AY39" s="20"/>
      <c r="AZ39" s="21">
        <v>25512</v>
      </c>
      <c r="BA39" s="21">
        <v>137698</v>
      </c>
      <c r="BB39" s="21">
        <v>463620</v>
      </c>
      <c r="BC39" s="21">
        <v>36850</v>
      </c>
      <c r="BD39" s="19">
        <f t="shared" si="7"/>
        <v>663680</v>
      </c>
      <c r="BE39" s="20"/>
      <c r="BF39" s="22">
        <v>256635</v>
      </c>
      <c r="BG39" s="20"/>
      <c r="BH39" s="21"/>
      <c r="BI39" s="21"/>
      <c r="BJ39" s="21"/>
      <c r="BK39" s="21"/>
      <c r="BL39" s="21">
        <v>187595</v>
      </c>
      <c r="BM39" s="21"/>
      <c r="BN39" s="21"/>
      <c r="BO39" s="21"/>
      <c r="BP39" s="21"/>
      <c r="BQ39" s="21">
        <v>320</v>
      </c>
      <c r="BR39" s="21"/>
      <c r="BS39" s="21">
        <v>55426</v>
      </c>
      <c r="BT39" s="19">
        <f t="shared" si="8"/>
        <v>243341</v>
      </c>
      <c r="BU39" s="20" t="s">
        <v>12</v>
      </c>
      <c r="BV39" s="19">
        <f t="shared" si="9"/>
        <v>2715099</v>
      </c>
      <c r="BW39" s="20" t="s">
        <v>12</v>
      </c>
      <c r="BX39" s="19">
        <f t="shared" si="10"/>
        <v>338377</v>
      </c>
      <c r="BY39" s="20" t="s">
        <v>12</v>
      </c>
      <c r="BZ39" s="19"/>
      <c r="CA39" s="20"/>
      <c r="CB39" s="19">
        <f t="shared" si="11"/>
        <v>1833961</v>
      </c>
      <c r="CC39" s="5"/>
      <c r="CD39" s="51">
        <v>379000</v>
      </c>
      <c r="CE39" s="51"/>
      <c r="CF39" s="6"/>
      <c r="CG39" s="26"/>
      <c r="CH39" s="6"/>
      <c r="CI39" s="6"/>
      <c r="CJ39" s="6"/>
      <c r="CK39" s="13"/>
      <c r="CL39" s="5" t="s">
        <v>12</v>
      </c>
      <c r="CM39" s="6"/>
      <c r="CN39" s="6"/>
      <c r="CO39" s="6"/>
      <c r="CP39" s="6"/>
      <c r="CQ39" s="6"/>
      <c r="CR39" s="6"/>
      <c r="CS39" s="6"/>
      <c r="CT39" s="6"/>
      <c r="CU39" s="6"/>
      <c r="CV39" s="6"/>
    </row>
    <row r="40" spans="1:100" x14ac:dyDescent="0.2">
      <c r="A40">
        <f t="shared" si="0"/>
        <v>1</v>
      </c>
      <c r="B40" t="s">
        <v>411</v>
      </c>
      <c r="C40" s="19">
        <v>960680</v>
      </c>
      <c r="D40" s="20"/>
      <c r="E40" s="21">
        <v>1145155</v>
      </c>
      <c r="F40" s="21"/>
      <c r="G40" s="21"/>
      <c r="H40" s="21">
        <v>235146</v>
      </c>
      <c r="I40" s="21"/>
      <c r="J40" s="21"/>
      <c r="K40" s="21">
        <v>230000</v>
      </c>
      <c r="L40" s="21"/>
      <c r="M40" s="21">
        <v>11525</v>
      </c>
      <c r="N40" s="19">
        <f t="shared" si="1"/>
        <v>1621826</v>
      </c>
      <c r="O40" s="20"/>
      <c r="P40" s="21">
        <v>938766</v>
      </c>
      <c r="Q40" s="21">
        <v>5914</v>
      </c>
      <c r="R40" s="21"/>
      <c r="S40" s="21">
        <v>145075</v>
      </c>
      <c r="T40" s="21">
        <v>5561</v>
      </c>
      <c r="U40" s="55">
        <f t="shared" si="12"/>
        <v>1095316</v>
      </c>
      <c r="V40" s="20"/>
      <c r="W40" s="21">
        <v>69994</v>
      </c>
      <c r="X40" s="21"/>
      <c r="Y40" s="21"/>
      <c r="Z40" s="21"/>
      <c r="AA40" s="21">
        <v>55029</v>
      </c>
      <c r="AB40" s="19">
        <f t="shared" si="2"/>
        <v>125023</v>
      </c>
      <c r="AC40" s="20"/>
      <c r="AD40" s="19">
        <f t="shared" si="3"/>
        <v>2842165</v>
      </c>
      <c r="AE40" s="20"/>
      <c r="AF40" s="21">
        <v>1717</v>
      </c>
      <c r="AG40" s="21">
        <v>13586</v>
      </c>
      <c r="AH40" s="21"/>
      <c r="AI40" s="21"/>
      <c r="AJ40" s="19">
        <f t="shared" si="4"/>
        <v>15303</v>
      </c>
      <c r="AK40" s="20"/>
      <c r="AL40" s="21">
        <v>1361420</v>
      </c>
      <c r="AM40" s="21">
        <v>350593</v>
      </c>
      <c r="AN40" s="21"/>
      <c r="AO40" s="21"/>
      <c r="AP40" s="19">
        <f t="shared" si="5"/>
        <v>1712013</v>
      </c>
      <c r="AQ40" s="20"/>
      <c r="AR40" s="21">
        <v>371257</v>
      </c>
      <c r="AS40" s="21">
        <v>59875</v>
      </c>
      <c r="AT40" s="21">
        <v>272352</v>
      </c>
      <c r="AU40" s="21">
        <v>108688</v>
      </c>
      <c r="AV40" s="21"/>
      <c r="AW40" s="21">
        <v>42141</v>
      </c>
      <c r="AX40" s="19">
        <f t="shared" si="6"/>
        <v>854313</v>
      </c>
      <c r="AY40" s="20"/>
      <c r="AZ40" s="21">
        <v>0</v>
      </c>
      <c r="BA40" s="21">
        <v>198352</v>
      </c>
      <c r="BB40" s="21">
        <v>128637</v>
      </c>
      <c r="BC40" s="21"/>
      <c r="BD40" s="19">
        <f t="shared" si="7"/>
        <v>326989</v>
      </c>
      <c r="BE40" s="20"/>
      <c r="BF40" s="22">
        <v>174668</v>
      </c>
      <c r="BG40" s="20"/>
      <c r="BH40" s="21"/>
      <c r="BI40" s="21"/>
      <c r="BJ40" s="21"/>
      <c r="BK40" s="21"/>
      <c r="BL40" s="21">
        <v>86544</v>
      </c>
      <c r="BM40" s="21"/>
      <c r="BN40" s="21"/>
      <c r="BO40" s="21"/>
      <c r="BP40" s="21"/>
      <c r="BQ40" s="21"/>
      <c r="BR40" s="21"/>
      <c r="BS40" s="21"/>
      <c r="BT40" s="19">
        <f t="shared" si="8"/>
        <v>86544</v>
      </c>
      <c r="BU40" s="20" t="s">
        <v>12</v>
      </c>
      <c r="BV40" s="19">
        <f t="shared" si="9"/>
        <v>3169830</v>
      </c>
      <c r="BW40" s="20" t="s">
        <v>12</v>
      </c>
      <c r="BX40" s="19">
        <f t="shared" si="10"/>
        <v>-327665</v>
      </c>
      <c r="BY40" s="20" t="s">
        <v>12</v>
      </c>
      <c r="BZ40" s="19"/>
      <c r="CA40" s="20"/>
      <c r="CB40" s="19">
        <f t="shared" si="11"/>
        <v>633015</v>
      </c>
      <c r="CC40" s="5"/>
      <c r="CD40" s="51">
        <v>433015</v>
      </c>
      <c r="CE40" s="51">
        <v>200000</v>
      </c>
      <c r="CF40" s="6"/>
      <c r="CG40" s="26"/>
      <c r="CH40" s="6"/>
      <c r="CI40" s="6"/>
      <c r="CJ40" s="6"/>
      <c r="CK40" s="13"/>
      <c r="CL40" s="5" t="s">
        <v>12</v>
      </c>
      <c r="CM40" s="6" t="s">
        <v>226</v>
      </c>
      <c r="CN40" s="6"/>
      <c r="CO40" s="6"/>
      <c r="CP40" s="6"/>
      <c r="CQ40" s="6"/>
      <c r="CR40" s="6"/>
      <c r="CS40" s="6"/>
      <c r="CT40" s="6"/>
      <c r="CU40" s="6"/>
      <c r="CV40" s="6"/>
    </row>
    <row r="41" spans="1:100" x14ac:dyDescent="0.2">
      <c r="A41">
        <f t="shared" si="0"/>
        <v>1</v>
      </c>
      <c r="B41" t="s">
        <v>456</v>
      </c>
      <c r="C41" s="19">
        <v>3768063</v>
      </c>
      <c r="D41" s="20"/>
      <c r="E41" s="21"/>
      <c r="F41" s="21"/>
      <c r="G41" s="21">
        <v>41530</v>
      </c>
      <c r="H41" s="21"/>
      <c r="I41" s="21"/>
      <c r="J41" s="21"/>
      <c r="K41" s="21"/>
      <c r="L41" s="21"/>
      <c r="M41" s="21">
        <v>203273</v>
      </c>
      <c r="N41" s="19">
        <f t="shared" si="1"/>
        <v>244803</v>
      </c>
      <c r="O41" s="20"/>
      <c r="P41" s="21">
        <v>1661195</v>
      </c>
      <c r="Q41" s="21"/>
      <c r="R41" s="21"/>
      <c r="S41" s="21"/>
      <c r="T41" s="21">
        <v>52802</v>
      </c>
      <c r="U41" s="55">
        <f t="shared" si="12"/>
        <v>1713997</v>
      </c>
      <c r="V41" s="20"/>
      <c r="W41" s="21">
        <v>1203733</v>
      </c>
      <c r="X41" s="21">
        <v>253799</v>
      </c>
      <c r="Y41" s="21"/>
      <c r="Z41" s="21"/>
      <c r="AA41" s="21">
        <v>157883</v>
      </c>
      <c r="AB41" s="19">
        <f t="shared" si="2"/>
        <v>1615415</v>
      </c>
      <c r="AC41" s="20"/>
      <c r="AD41" s="19">
        <f t="shared" si="3"/>
        <v>3574215</v>
      </c>
      <c r="AE41" s="20"/>
      <c r="AF41" s="21"/>
      <c r="AG41" s="21"/>
      <c r="AH41" s="21"/>
      <c r="AI41" s="21"/>
      <c r="AJ41" s="19">
        <f t="shared" si="4"/>
        <v>0</v>
      </c>
      <c r="AK41" s="20"/>
      <c r="AL41" s="21">
        <v>351798</v>
      </c>
      <c r="AM41" s="21">
        <v>202433</v>
      </c>
      <c r="AN41" s="21"/>
      <c r="AO41" s="21">
        <v>10000</v>
      </c>
      <c r="AP41" s="19">
        <f t="shared" si="5"/>
        <v>564231</v>
      </c>
      <c r="AQ41" s="20"/>
      <c r="AR41" s="21">
        <v>260276</v>
      </c>
      <c r="AS41" s="21">
        <v>45177</v>
      </c>
      <c r="AT41" s="21">
        <v>130000</v>
      </c>
      <c r="AU41" s="21">
        <v>117000</v>
      </c>
      <c r="AV41" s="21"/>
      <c r="AW41" s="21"/>
      <c r="AX41" s="19">
        <f t="shared" si="6"/>
        <v>552453</v>
      </c>
      <c r="AY41" s="20"/>
      <c r="AZ41" s="21">
        <v>25405</v>
      </c>
      <c r="BA41" s="21">
        <v>18064</v>
      </c>
      <c r="BB41" s="21">
        <v>144170</v>
      </c>
      <c r="BC41" s="21">
        <v>247227</v>
      </c>
      <c r="BD41" s="19">
        <f t="shared" si="7"/>
        <v>434866</v>
      </c>
      <c r="BE41" s="20"/>
      <c r="BF41" s="22">
        <v>234031</v>
      </c>
      <c r="BG41" s="20"/>
      <c r="BH41" s="21"/>
      <c r="BI41" s="21">
        <v>7211</v>
      </c>
      <c r="BJ41" s="21">
        <v>0</v>
      </c>
      <c r="BK41" s="21">
        <v>7507</v>
      </c>
      <c r="BL41" s="21">
        <v>273113</v>
      </c>
      <c r="BM41" s="21"/>
      <c r="BN41" s="21"/>
      <c r="BO41" s="21"/>
      <c r="BP41" s="21"/>
      <c r="BQ41" s="21"/>
      <c r="BR41" s="21">
        <v>10000</v>
      </c>
      <c r="BS41" s="21">
        <v>914771</v>
      </c>
      <c r="BT41" s="19">
        <f t="shared" si="8"/>
        <v>1212602</v>
      </c>
      <c r="BU41" s="20" t="s">
        <v>12</v>
      </c>
      <c r="BV41" s="19">
        <f t="shared" si="9"/>
        <v>2998183</v>
      </c>
      <c r="BW41" s="20" t="s">
        <v>12</v>
      </c>
      <c r="BX41" s="19">
        <f t="shared" si="10"/>
        <v>576032</v>
      </c>
      <c r="BY41" s="20" t="s">
        <v>12</v>
      </c>
      <c r="BZ41" s="19"/>
      <c r="CA41" s="20"/>
      <c r="CB41" s="19">
        <f t="shared" si="11"/>
        <v>4344095</v>
      </c>
      <c r="CC41" s="5"/>
      <c r="CD41" s="51">
        <v>3344095</v>
      </c>
      <c r="CE41" s="51">
        <v>1000000</v>
      </c>
      <c r="CF41" s="6"/>
      <c r="CG41" s="38">
        <v>24</v>
      </c>
      <c r="CH41" s="39" t="s">
        <v>228</v>
      </c>
      <c r="CI41" s="33"/>
      <c r="CJ41" s="33"/>
      <c r="CK41" s="40">
        <f>(+AD44)</f>
        <v>85843429.179999992</v>
      </c>
      <c r="CL41" s="5" t="s">
        <v>12</v>
      </c>
      <c r="CM41" t="s">
        <v>229</v>
      </c>
      <c r="CO41" s="3">
        <f>(+CK31)</f>
        <v>10164988.800000001</v>
      </c>
      <c r="CP41" s="6"/>
      <c r="CQ41" s="6"/>
      <c r="CR41" s="6"/>
      <c r="CS41" s="6"/>
      <c r="CT41" s="6"/>
      <c r="CU41" s="6"/>
      <c r="CV41" s="6"/>
    </row>
    <row r="42" spans="1:100" x14ac:dyDescent="0.2">
      <c r="A42">
        <f t="shared" si="0"/>
        <v>1</v>
      </c>
      <c r="B42" t="s">
        <v>457</v>
      </c>
      <c r="C42" s="19">
        <v>1443041</v>
      </c>
      <c r="D42" s="20"/>
      <c r="E42" s="21">
        <v>312561</v>
      </c>
      <c r="F42" s="21">
        <v>1003</v>
      </c>
      <c r="G42" s="21"/>
      <c r="H42" s="21"/>
      <c r="I42" s="21"/>
      <c r="J42" s="21"/>
      <c r="K42" s="21"/>
      <c r="L42" s="21"/>
      <c r="M42" s="21">
        <v>14867</v>
      </c>
      <c r="N42" s="19">
        <f t="shared" si="1"/>
        <v>328431</v>
      </c>
      <c r="O42" s="20"/>
      <c r="P42" s="21">
        <v>1063584</v>
      </c>
      <c r="Q42" s="21">
        <v>15672</v>
      </c>
      <c r="R42" s="21">
        <v>42428</v>
      </c>
      <c r="S42" s="21"/>
      <c r="T42" s="21">
        <v>4304</v>
      </c>
      <c r="U42" s="55">
        <f t="shared" si="12"/>
        <v>1125988</v>
      </c>
      <c r="V42" s="20"/>
      <c r="W42" s="21">
        <v>111999</v>
      </c>
      <c r="X42" s="21"/>
      <c r="Y42" s="21"/>
      <c r="Z42" s="21"/>
      <c r="AA42" s="21"/>
      <c r="AB42" s="19">
        <f t="shared" si="2"/>
        <v>111999</v>
      </c>
      <c r="AC42" s="20"/>
      <c r="AD42" s="19">
        <f t="shared" si="3"/>
        <v>1566418</v>
      </c>
      <c r="AE42" s="20"/>
      <c r="AF42" s="21"/>
      <c r="AG42" s="21">
        <v>451255</v>
      </c>
      <c r="AH42" s="21"/>
      <c r="AI42" s="21"/>
      <c r="AJ42" s="19">
        <f t="shared" si="4"/>
        <v>451255</v>
      </c>
      <c r="AK42" s="20"/>
      <c r="AL42" s="21">
        <v>135412</v>
      </c>
      <c r="AM42" s="21">
        <v>10615</v>
      </c>
      <c r="AN42" s="21"/>
      <c r="AO42" s="21">
        <v>7138</v>
      </c>
      <c r="AP42" s="19">
        <f t="shared" si="5"/>
        <v>153165</v>
      </c>
      <c r="AQ42" s="20"/>
      <c r="AR42" s="21">
        <v>93942</v>
      </c>
      <c r="AS42" s="21">
        <v>6582</v>
      </c>
      <c r="AT42" s="21">
        <v>11260</v>
      </c>
      <c r="AU42" s="21">
        <v>39464</v>
      </c>
      <c r="AV42" s="21">
        <v>5000</v>
      </c>
      <c r="AW42" s="21">
        <v>723027</v>
      </c>
      <c r="AX42" s="19">
        <f t="shared" si="6"/>
        <v>879275</v>
      </c>
      <c r="AY42" s="20"/>
      <c r="AZ42" s="21">
        <v>213100</v>
      </c>
      <c r="BA42" s="21">
        <v>40875</v>
      </c>
      <c r="BB42" s="21">
        <v>233006</v>
      </c>
      <c r="BC42" s="21"/>
      <c r="BD42" s="19">
        <f t="shared" si="7"/>
        <v>486981</v>
      </c>
      <c r="BE42" s="20"/>
      <c r="BF42" s="22">
        <v>136314</v>
      </c>
      <c r="BG42" s="20"/>
      <c r="BH42" s="21"/>
      <c r="BI42" s="21">
        <v>1500</v>
      </c>
      <c r="BJ42" s="21">
        <v>681</v>
      </c>
      <c r="BK42" s="21">
        <v>52275</v>
      </c>
      <c r="BL42" s="21"/>
      <c r="BM42" s="21"/>
      <c r="BN42" s="21"/>
      <c r="BO42" s="21"/>
      <c r="BP42" s="21"/>
      <c r="BQ42" s="21"/>
      <c r="BR42" s="21"/>
      <c r="BS42" s="21"/>
      <c r="BT42" s="19">
        <f t="shared" si="8"/>
        <v>54456</v>
      </c>
      <c r="BU42" s="20" t="s">
        <v>12</v>
      </c>
      <c r="BV42" s="19">
        <f t="shared" si="9"/>
        <v>2161446</v>
      </c>
      <c r="BW42" s="20" t="s">
        <v>12</v>
      </c>
      <c r="BX42" s="19">
        <f t="shared" si="10"/>
        <v>-595028</v>
      </c>
      <c r="BY42" s="20" t="s">
        <v>12</v>
      </c>
      <c r="BZ42" s="19"/>
      <c r="CA42" s="20"/>
      <c r="CB42" s="19">
        <f t="shared" si="11"/>
        <v>848013</v>
      </c>
      <c r="CC42" s="5"/>
      <c r="CD42" s="51">
        <v>386256</v>
      </c>
      <c r="CE42" s="51">
        <v>461757</v>
      </c>
      <c r="CF42" s="6" t="s">
        <v>83</v>
      </c>
      <c r="CG42" s="26"/>
      <c r="CH42" s="6"/>
      <c r="CI42" s="6"/>
      <c r="CJ42" s="6"/>
      <c r="CK42" s="13"/>
      <c r="CL42" s="5" t="s">
        <v>12</v>
      </c>
      <c r="CM42" t="s">
        <v>231</v>
      </c>
      <c r="CO42" s="3">
        <f>(+CK32)</f>
        <v>523364</v>
      </c>
      <c r="CP42" s="6"/>
      <c r="CQ42" s="6"/>
      <c r="CR42" s="6"/>
      <c r="CS42" s="6"/>
      <c r="CT42" s="6"/>
      <c r="CU42" s="6"/>
      <c r="CV42" s="6"/>
    </row>
    <row r="43" spans="1:100" ht="13.5" thickBot="1" x14ac:dyDescent="0.25">
      <c r="C43" s="2"/>
      <c r="D43" s="1"/>
      <c r="E43" s="2"/>
      <c r="F43" s="2"/>
      <c r="G43" s="2"/>
      <c r="H43" s="2"/>
      <c r="I43" s="2"/>
      <c r="J43" s="2"/>
      <c r="K43" s="2"/>
      <c r="L43" s="2"/>
      <c r="M43" s="2"/>
      <c r="N43" s="2"/>
      <c r="O43" s="1"/>
      <c r="P43" s="2"/>
      <c r="Q43" s="2"/>
      <c r="R43" s="2"/>
      <c r="S43" s="2"/>
      <c r="T43" s="2"/>
      <c r="U43" s="2"/>
      <c r="V43" s="1"/>
      <c r="W43" s="2"/>
      <c r="X43" s="2"/>
      <c r="Y43" s="2"/>
      <c r="Z43" s="2"/>
      <c r="AA43" s="2"/>
      <c r="AB43" s="2"/>
      <c r="AC43" s="1"/>
      <c r="AD43" s="2"/>
      <c r="AE43" s="1"/>
      <c r="AF43" s="2"/>
      <c r="AG43" s="2"/>
      <c r="AH43" s="2"/>
      <c r="AI43" s="2"/>
      <c r="AJ43" s="2"/>
      <c r="AK43" s="1"/>
      <c r="AL43" s="2"/>
      <c r="AM43" s="2"/>
      <c r="AN43" s="2"/>
      <c r="AO43" s="2"/>
      <c r="AP43" s="2"/>
      <c r="AQ43" s="1"/>
      <c r="AR43" s="2"/>
      <c r="AS43" s="2"/>
      <c r="AT43" s="2"/>
      <c r="AU43" s="2"/>
      <c r="AV43" s="2"/>
      <c r="AW43" s="2"/>
      <c r="AX43" s="2"/>
      <c r="AY43" s="1"/>
      <c r="AZ43" s="2"/>
      <c r="BA43" s="2"/>
      <c r="BB43" s="2"/>
      <c r="BC43" s="2"/>
      <c r="BD43" s="2"/>
      <c r="BE43" s="1"/>
      <c r="BF43" s="56"/>
      <c r="BG43" s="1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1"/>
      <c r="BV43" s="2"/>
      <c r="BW43" s="1"/>
      <c r="BX43" s="2"/>
      <c r="BY43" s="20" t="s">
        <v>12</v>
      </c>
      <c r="BZ43" s="19"/>
      <c r="CA43" s="1"/>
      <c r="CB43" s="19">
        <f t="shared" si="11"/>
        <v>0</v>
      </c>
      <c r="CC43" s="57"/>
      <c r="CD43" s="65"/>
      <c r="CE43" s="65"/>
      <c r="CF43" s="6"/>
      <c r="CG43" s="41"/>
      <c r="CH43" s="6" t="s">
        <v>233</v>
      </c>
      <c r="CI43" s="6"/>
      <c r="CJ43" s="6"/>
      <c r="CK43" s="13"/>
      <c r="CL43" s="5" t="s">
        <v>12</v>
      </c>
      <c r="CM43" t="s">
        <v>234</v>
      </c>
      <c r="CO43" s="3">
        <f>(+CK33)</f>
        <v>77281</v>
      </c>
      <c r="CP43" s="6"/>
      <c r="CQ43" s="6"/>
      <c r="CR43" s="6"/>
      <c r="CS43" s="6"/>
      <c r="CT43" s="6"/>
      <c r="CU43" s="6"/>
      <c r="CV43" s="6"/>
    </row>
    <row r="44" spans="1:100" ht="13.5" thickTop="1" x14ac:dyDescent="0.2">
      <c r="B44" t="s">
        <v>427</v>
      </c>
      <c r="C44" s="29">
        <f>(SUM(C10:C42))</f>
        <v>44120319.130000003</v>
      </c>
      <c r="D44" s="29">
        <f t="shared" ref="D44:N44" si="13">(SUM(D10:D42))</f>
        <v>0</v>
      </c>
      <c r="E44" s="29">
        <f t="shared" si="13"/>
        <v>20361673.18</v>
      </c>
      <c r="F44" s="29">
        <f t="shared" si="13"/>
        <v>621650</v>
      </c>
      <c r="G44" s="29">
        <f t="shared" si="13"/>
        <v>310865.05</v>
      </c>
      <c r="H44" s="29">
        <f t="shared" si="13"/>
        <v>473977</v>
      </c>
      <c r="I44" s="29">
        <f t="shared" si="13"/>
        <v>0</v>
      </c>
      <c r="J44" s="29">
        <f t="shared" si="13"/>
        <v>129344</v>
      </c>
      <c r="K44" s="29">
        <f t="shared" si="13"/>
        <v>277545</v>
      </c>
      <c r="L44" s="29">
        <f t="shared" si="13"/>
        <v>0</v>
      </c>
      <c r="M44" s="29">
        <f t="shared" si="13"/>
        <v>5872599.5</v>
      </c>
      <c r="N44" s="29">
        <f t="shared" si="13"/>
        <v>28047653.73</v>
      </c>
      <c r="O44" s="20"/>
      <c r="P44" s="29">
        <f t="shared" ref="P44:U44" si="14">(SUM(P10:P42))</f>
        <v>42201895.710000001</v>
      </c>
      <c r="Q44" s="29">
        <f t="shared" si="14"/>
        <v>375374</v>
      </c>
      <c r="R44" s="29">
        <f t="shared" si="14"/>
        <v>1408574.92</v>
      </c>
      <c r="S44" s="29">
        <f t="shared" si="14"/>
        <v>307647</v>
      </c>
      <c r="T44" s="29">
        <f t="shared" si="14"/>
        <v>989402.63</v>
      </c>
      <c r="U44" s="29">
        <f t="shared" si="14"/>
        <v>45282894.259999998</v>
      </c>
      <c r="V44" s="20" t="s">
        <v>83</v>
      </c>
      <c r="W44" s="29">
        <f t="shared" ref="W44:CE44" si="15">(SUM(W10:W42))</f>
        <v>10164988.800000001</v>
      </c>
      <c r="X44" s="29">
        <f t="shared" si="15"/>
        <v>523364</v>
      </c>
      <c r="Y44" s="29">
        <f t="shared" si="15"/>
        <v>77281</v>
      </c>
      <c r="Z44" s="29">
        <f t="shared" si="15"/>
        <v>0</v>
      </c>
      <c r="AA44" s="29">
        <f t="shared" si="15"/>
        <v>1747247.3900000001</v>
      </c>
      <c r="AB44" s="29">
        <f t="shared" si="15"/>
        <v>12512881.190000001</v>
      </c>
      <c r="AC44" s="29"/>
      <c r="AD44" s="29">
        <f t="shared" si="15"/>
        <v>85843429.179999992</v>
      </c>
      <c r="AE44" s="20"/>
      <c r="AF44" s="29">
        <f t="shared" si="15"/>
        <v>1302979</v>
      </c>
      <c r="AG44" s="29">
        <f t="shared" si="15"/>
        <v>1542566.54</v>
      </c>
      <c r="AH44" s="29">
        <f t="shared" si="15"/>
        <v>122500</v>
      </c>
      <c r="AI44" s="29">
        <f t="shared" si="15"/>
        <v>2095481.66</v>
      </c>
      <c r="AJ44" s="29">
        <f t="shared" si="15"/>
        <v>5063527.2</v>
      </c>
      <c r="AK44" s="20" t="s">
        <v>83</v>
      </c>
      <c r="AL44" s="29">
        <f t="shared" si="15"/>
        <v>11409695.890000001</v>
      </c>
      <c r="AM44" s="29">
        <f t="shared" si="15"/>
        <v>3149746.83</v>
      </c>
      <c r="AN44" s="29">
        <f t="shared" si="15"/>
        <v>71220</v>
      </c>
      <c r="AO44" s="29">
        <f t="shared" si="15"/>
        <v>929117.23</v>
      </c>
      <c r="AP44" s="29">
        <f t="shared" si="15"/>
        <v>15559779.950000001</v>
      </c>
      <c r="AQ44" s="20" t="s">
        <v>83</v>
      </c>
      <c r="AR44" s="29">
        <f t="shared" si="15"/>
        <v>11519780.07</v>
      </c>
      <c r="AS44" s="29">
        <f t="shared" si="15"/>
        <v>2231929.2000000002</v>
      </c>
      <c r="AT44" s="29">
        <f t="shared" si="15"/>
        <v>4231658.3</v>
      </c>
      <c r="AU44" s="29">
        <f t="shared" si="15"/>
        <v>7120133.8599999994</v>
      </c>
      <c r="AV44" s="29">
        <f t="shared" si="15"/>
        <v>362330.55</v>
      </c>
      <c r="AW44" s="29">
        <f t="shared" si="15"/>
        <v>8563788.3499999996</v>
      </c>
      <c r="AX44" s="29">
        <f t="shared" si="15"/>
        <v>34029620.329999998</v>
      </c>
      <c r="AY44" s="20"/>
      <c r="AZ44" s="29">
        <f t="shared" si="15"/>
        <v>3585623.86</v>
      </c>
      <c r="BA44" s="29">
        <f t="shared" si="15"/>
        <v>2457625.89</v>
      </c>
      <c r="BB44" s="29">
        <f t="shared" si="15"/>
        <v>9233991.9600000009</v>
      </c>
      <c r="BC44" s="29">
        <f t="shared" si="15"/>
        <v>1020534.3300000001</v>
      </c>
      <c r="BD44" s="29">
        <f t="shared" si="15"/>
        <v>16297776.040000001</v>
      </c>
      <c r="BE44" s="20"/>
      <c r="BF44" s="29">
        <f t="shared" si="15"/>
        <v>6183937.0099999998</v>
      </c>
      <c r="BG44" s="20"/>
      <c r="BH44" s="29">
        <f t="shared" si="15"/>
        <v>115189.61</v>
      </c>
      <c r="BI44" s="29">
        <f t="shared" si="15"/>
        <v>32604.85</v>
      </c>
      <c r="BJ44" s="29">
        <f t="shared" si="15"/>
        <v>26386</v>
      </c>
      <c r="BK44" s="29">
        <f t="shared" si="15"/>
        <v>127308</v>
      </c>
      <c r="BL44" s="29">
        <f t="shared" si="15"/>
        <v>2065747.9000000001</v>
      </c>
      <c r="BM44" s="29">
        <f t="shared" si="15"/>
        <v>0</v>
      </c>
      <c r="BN44" s="29">
        <f t="shared" si="15"/>
        <v>0</v>
      </c>
      <c r="BO44" s="29">
        <f t="shared" si="15"/>
        <v>7771</v>
      </c>
      <c r="BP44" s="29">
        <f t="shared" si="15"/>
        <v>129344</v>
      </c>
      <c r="BQ44" s="29">
        <f t="shared" si="15"/>
        <v>1372151</v>
      </c>
      <c r="BR44" s="29">
        <f t="shared" si="15"/>
        <v>252933</v>
      </c>
      <c r="BS44" s="29">
        <f t="shared" si="15"/>
        <v>1584443.51</v>
      </c>
      <c r="BT44" s="29">
        <f t="shared" si="15"/>
        <v>5713878.8700000001</v>
      </c>
      <c r="BU44" s="20" t="s">
        <v>83</v>
      </c>
      <c r="BV44" s="29">
        <f t="shared" si="15"/>
        <v>82848519.400000006</v>
      </c>
      <c r="BW44" s="20" t="s">
        <v>12</v>
      </c>
      <c r="BX44" s="29">
        <f t="shared" si="15"/>
        <v>2994909.7800000003</v>
      </c>
      <c r="BY44" s="20" t="s">
        <v>12</v>
      </c>
      <c r="BZ44" s="29">
        <f>SUM(BZ10:BZ42)</f>
        <v>111605.26000000001</v>
      </c>
      <c r="CA44" s="20" t="s">
        <v>12</v>
      </c>
      <c r="CB44" s="29">
        <f t="shared" si="11"/>
        <v>47226834.170000002</v>
      </c>
      <c r="CC44" s="5"/>
      <c r="CD44" s="29">
        <f t="shared" si="15"/>
        <v>35558306</v>
      </c>
      <c r="CE44" s="29">
        <f t="shared" si="15"/>
        <v>10066273</v>
      </c>
      <c r="CF44" s="6"/>
      <c r="CG44" s="26">
        <v>48</v>
      </c>
      <c r="CH44" s="36" t="s">
        <v>8</v>
      </c>
      <c r="CI44" s="6"/>
      <c r="CJ44" s="6"/>
      <c r="CK44" s="13">
        <f>(+BF$44)</f>
        <v>6183937.0099999998</v>
      </c>
      <c r="CL44" s="5" t="s">
        <v>12</v>
      </c>
      <c r="CM44" t="s">
        <v>236</v>
      </c>
      <c r="CO44" s="3">
        <f>(+CK34)</f>
        <v>0</v>
      </c>
      <c r="CP44" s="6"/>
      <c r="CQ44" s="6"/>
      <c r="CR44" s="6"/>
      <c r="CS44" s="6"/>
      <c r="CT44" s="6"/>
      <c r="CU44" s="6"/>
      <c r="CV44" s="6"/>
    </row>
    <row r="45" spans="1:100" x14ac:dyDescent="0.2">
      <c r="CF45" s="6"/>
      <c r="CG45" s="41"/>
      <c r="CH45" s="36" t="s">
        <v>238</v>
      </c>
      <c r="CI45" s="6"/>
      <c r="CJ45" s="6"/>
      <c r="CK45" s="13"/>
      <c r="CL45" s="5" t="s">
        <v>12</v>
      </c>
      <c r="CM45" t="s">
        <v>239</v>
      </c>
      <c r="CO45" s="3">
        <f>(+CK35)</f>
        <v>1747247.3900000001</v>
      </c>
      <c r="CP45" s="6"/>
      <c r="CQ45" s="6"/>
      <c r="CR45" s="6"/>
      <c r="CS45" s="6"/>
      <c r="CT45" s="6"/>
      <c r="CU45" s="6"/>
      <c r="CV45" s="6"/>
    </row>
    <row r="46" spans="1:100" x14ac:dyDescent="0.2">
      <c r="CF46" s="6"/>
      <c r="CG46" s="26" t="s">
        <v>537</v>
      </c>
      <c r="CH46" s="6" t="s">
        <v>242</v>
      </c>
      <c r="CI46" s="6"/>
      <c r="CJ46" s="6"/>
      <c r="CK46" s="13">
        <f>(+AF44+AL44)</f>
        <v>12712674.890000001</v>
      </c>
      <c r="CL46" s="5" t="s">
        <v>12</v>
      </c>
      <c r="CM46" s="6" t="s">
        <v>220</v>
      </c>
      <c r="CN46" s="6"/>
      <c r="CO46" s="6"/>
      <c r="CP46" s="6"/>
      <c r="CQ46" s="6"/>
      <c r="CR46" s="6"/>
      <c r="CS46" s="6" t="s">
        <v>221</v>
      </c>
      <c r="CT46" s="6"/>
      <c r="CU46" s="6"/>
      <c r="CV46" s="6"/>
    </row>
    <row r="47" spans="1:100" x14ac:dyDescent="0.2">
      <c r="CF47" s="6"/>
      <c r="CG47" s="26" t="s">
        <v>241</v>
      </c>
      <c r="CH47" s="6" t="s">
        <v>245</v>
      </c>
      <c r="CI47" s="6"/>
      <c r="CJ47" s="6"/>
      <c r="CK47" s="13">
        <f>(+AG44+AM44)</f>
        <v>4692313.37</v>
      </c>
      <c r="CL47" s="5" t="s">
        <v>12</v>
      </c>
      <c r="CM47" s="6" t="s">
        <v>246</v>
      </c>
      <c r="CN47" s="6"/>
      <c r="CO47" s="6"/>
      <c r="CP47" s="6"/>
      <c r="CQ47" s="6"/>
      <c r="CR47" s="6"/>
      <c r="CS47" s="6"/>
      <c r="CT47" s="6"/>
      <c r="CU47" s="6"/>
      <c r="CV47" s="6"/>
    </row>
    <row r="48" spans="1:100" x14ac:dyDescent="0.2">
      <c r="CF48" s="6"/>
      <c r="CG48" s="26" t="s">
        <v>244</v>
      </c>
      <c r="CH48" s="6" t="s">
        <v>249</v>
      </c>
      <c r="CI48" s="6"/>
      <c r="CJ48" s="6"/>
      <c r="CK48" s="13">
        <f>(+AH44+AN44)</f>
        <v>193720</v>
      </c>
      <c r="CL48" s="5" t="s">
        <v>12</v>
      </c>
      <c r="CM48" s="6" t="s">
        <v>250</v>
      </c>
      <c r="CN48" s="6"/>
      <c r="CO48" s="6"/>
      <c r="CP48" s="6"/>
      <c r="CQ48" s="6"/>
      <c r="CR48" s="6"/>
      <c r="CS48" s="6"/>
      <c r="CT48" s="6"/>
      <c r="CU48" s="6"/>
      <c r="CV48" s="6"/>
    </row>
    <row r="49" spans="84:100" x14ac:dyDescent="0.2">
      <c r="CF49" s="6"/>
      <c r="CG49" s="26" t="s">
        <v>248</v>
      </c>
      <c r="CH49" s="6" t="s">
        <v>253</v>
      </c>
      <c r="CI49" s="6"/>
      <c r="CJ49" s="6"/>
      <c r="CK49" s="13">
        <f>(+AI44+AO44)</f>
        <v>3024598.8899999997</v>
      </c>
      <c r="CL49" s="5" t="s">
        <v>12</v>
      </c>
      <c r="CM49" s="6" t="s">
        <v>220</v>
      </c>
      <c r="CN49" s="6"/>
      <c r="CO49" s="6"/>
      <c r="CP49" s="6"/>
      <c r="CQ49" s="6"/>
      <c r="CR49" s="6"/>
      <c r="CS49" s="6" t="s">
        <v>221</v>
      </c>
      <c r="CT49" s="6"/>
      <c r="CU49" s="6"/>
      <c r="CV49" s="6"/>
    </row>
    <row r="50" spans="84:100" x14ac:dyDescent="0.2">
      <c r="CF50" s="6"/>
      <c r="CG50" s="26" t="s">
        <v>252</v>
      </c>
      <c r="CH50" s="6" t="s">
        <v>255</v>
      </c>
      <c r="CI50" s="6"/>
      <c r="CJ50" s="6"/>
      <c r="CK50" s="13">
        <f>(+AJ44+AP44)</f>
        <v>20623307.150000002</v>
      </c>
      <c r="CL50" s="5" t="s">
        <v>12</v>
      </c>
      <c r="CM50" s="6" t="s">
        <v>256</v>
      </c>
      <c r="CN50" s="6"/>
      <c r="CO50" s="6"/>
      <c r="CP50" s="6"/>
      <c r="CQ50" s="6"/>
      <c r="CR50" s="6"/>
      <c r="CS50" s="6"/>
      <c r="CT50" s="6"/>
      <c r="CU50" s="6"/>
      <c r="CV50" s="6"/>
    </row>
    <row r="51" spans="84:100" x14ac:dyDescent="0.2">
      <c r="CF51" s="6"/>
      <c r="CG51" s="41"/>
      <c r="CH51" s="36" t="s">
        <v>6</v>
      </c>
      <c r="CI51" s="6"/>
      <c r="CJ51" s="6"/>
      <c r="CK51" s="13"/>
      <c r="CL51" s="5" t="s">
        <v>12</v>
      </c>
      <c r="CM51" s="6" t="s">
        <v>258</v>
      </c>
      <c r="CN51" s="6"/>
      <c r="CO51" s="6"/>
      <c r="CP51" s="6"/>
      <c r="CQ51" s="6"/>
      <c r="CR51" s="6"/>
      <c r="CS51" s="6"/>
      <c r="CT51" s="6"/>
      <c r="CU51" s="6"/>
      <c r="CV51" s="6"/>
    </row>
    <row r="52" spans="84:100" x14ac:dyDescent="0.2">
      <c r="CF52" s="6"/>
      <c r="CG52" s="26">
        <v>35</v>
      </c>
      <c r="CH52" s="6" t="s">
        <v>260</v>
      </c>
      <c r="CI52" s="6"/>
      <c r="CJ52" s="6"/>
      <c r="CK52" s="13">
        <f>+AR44</f>
        <v>11519780.07</v>
      </c>
      <c r="CL52" s="5" t="s">
        <v>12</v>
      </c>
      <c r="CM52" s="6"/>
      <c r="CN52" s="6"/>
      <c r="CO52" s="6"/>
      <c r="CP52" s="6"/>
      <c r="CQ52" s="6"/>
      <c r="CR52" s="6"/>
      <c r="CS52" s="6"/>
      <c r="CT52" s="6"/>
      <c r="CU52" s="6"/>
      <c r="CV52" s="6"/>
    </row>
    <row r="53" spans="84:100" x14ac:dyDescent="0.2">
      <c r="CF53" s="6"/>
      <c r="CG53" s="26">
        <v>36</v>
      </c>
      <c r="CH53" s="6" t="s">
        <v>262</v>
      </c>
      <c r="CI53" s="6"/>
      <c r="CJ53" s="6"/>
      <c r="CK53" s="13">
        <f>+AS44</f>
        <v>2231929.2000000002</v>
      </c>
      <c r="CL53" s="5" t="s">
        <v>12</v>
      </c>
      <c r="CM53" s="6" t="s">
        <v>220</v>
      </c>
      <c r="CN53" s="6"/>
      <c r="CO53" s="6"/>
      <c r="CP53" s="6"/>
      <c r="CQ53" s="6"/>
      <c r="CR53" s="6"/>
      <c r="CS53" s="6" t="s">
        <v>221</v>
      </c>
      <c r="CT53" s="6"/>
      <c r="CU53" s="6"/>
      <c r="CV53" s="6"/>
    </row>
    <row r="54" spans="84:100" x14ac:dyDescent="0.2">
      <c r="CF54" s="6"/>
      <c r="CG54" s="26">
        <v>37</v>
      </c>
      <c r="CH54" s="6" t="s">
        <v>264</v>
      </c>
      <c r="CI54" s="6"/>
      <c r="CJ54" s="6"/>
      <c r="CK54" s="13">
        <f>+AT44</f>
        <v>4231658.3</v>
      </c>
      <c r="CL54" s="5" t="s">
        <v>12</v>
      </c>
      <c r="CM54" s="6"/>
      <c r="CN54" s="6"/>
      <c r="CO54" s="6"/>
      <c r="CP54" s="6"/>
      <c r="CQ54" s="6"/>
      <c r="CR54" s="6"/>
      <c r="CS54" s="6"/>
      <c r="CT54" s="6"/>
      <c r="CU54" s="6"/>
      <c r="CV54" s="6"/>
    </row>
    <row r="55" spans="84:100" x14ac:dyDescent="0.2">
      <c r="CF55" s="6"/>
      <c r="CG55" s="26">
        <v>38</v>
      </c>
      <c r="CH55" s="6" t="s">
        <v>266</v>
      </c>
      <c r="CI55" s="6"/>
      <c r="CJ55" s="6"/>
      <c r="CK55" s="13">
        <f>+AU44</f>
        <v>7120133.8599999994</v>
      </c>
      <c r="CL55" s="5" t="s">
        <v>12</v>
      </c>
      <c r="CM55" s="6"/>
      <c r="CN55" s="6"/>
      <c r="CO55" s="6"/>
      <c r="CP55" s="6"/>
      <c r="CQ55" s="6"/>
      <c r="CR55" s="6"/>
      <c r="CS55" s="6"/>
      <c r="CT55" s="6"/>
      <c r="CU55" s="6"/>
      <c r="CV55" s="6"/>
    </row>
    <row r="56" spans="84:100" x14ac:dyDescent="0.2">
      <c r="CF56" s="6"/>
      <c r="CG56" s="26">
        <v>39</v>
      </c>
      <c r="CH56" s="6" t="s">
        <v>249</v>
      </c>
      <c r="CI56" s="6"/>
      <c r="CJ56" s="6"/>
      <c r="CK56" s="13">
        <f>+AV44</f>
        <v>362330.55</v>
      </c>
      <c r="CL56" s="5" t="s">
        <v>12</v>
      </c>
      <c r="CM56" s="6"/>
      <c r="CN56" s="6"/>
      <c r="CO56" s="6"/>
      <c r="CP56" s="6"/>
      <c r="CQ56" s="6"/>
      <c r="CR56" s="6"/>
      <c r="CS56" s="6"/>
      <c r="CT56" s="6"/>
      <c r="CU56" s="6"/>
      <c r="CV56" s="6"/>
    </row>
    <row r="57" spans="84:100" x14ac:dyDescent="0.2">
      <c r="CF57" s="6"/>
      <c r="CG57" s="26">
        <v>40</v>
      </c>
      <c r="CH57" s="6" t="s">
        <v>269</v>
      </c>
      <c r="CI57" s="6"/>
      <c r="CJ57" s="6"/>
      <c r="CK57" s="13">
        <f>(+AW44)</f>
        <v>8563788.3499999996</v>
      </c>
      <c r="CL57" s="5" t="s">
        <v>12</v>
      </c>
      <c r="CM57" s="6"/>
      <c r="CN57" s="6"/>
      <c r="CO57" s="6"/>
      <c r="CP57" s="6"/>
      <c r="CQ57" s="6"/>
      <c r="CR57" s="6"/>
      <c r="CS57" s="6"/>
      <c r="CT57" s="6"/>
      <c r="CU57" s="6"/>
      <c r="CV57" s="6"/>
    </row>
    <row r="58" spans="84:100" x14ac:dyDescent="0.2">
      <c r="CF58" s="6"/>
      <c r="CG58" s="41"/>
      <c r="CH58" s="36" t="s">
        <v>7</v>
      </c>
      <c r="CI58" s="6"/>
      <c r="CJ58" s="6"/>
      <c r="CK58" s="13" t="s">
        <v>83</v>
      </c>
      <c r="CL58" s="5" t="s">
        <v>12</v>
      </c>
      <c r="CM58" s="6"/>
      <c r="CN58" s="6"/>
      <c r="CO58" s="6"/>
      <c r="CP58" s="6"/>
      <c r="CQ58" s="6"/>
      <c r="CR58" s="6"/>
      <c r="CS58" s="6"/>
      <c r="CT58" s="6"/>
      <c r="CU58" s="6"/>
      <c r="CV58" s="6"/>
    </row>
    <row r="59" spans="84:100" x14ac:dyDescent="0.2">
      <c r="CF59" s="6"/>
      <c r="CG59" s="26">
        <v>42</v>
      </c>
      <c r="CH59" s="6" t="s">
        <v>272</v>
      </c>
      <c r="CI59" s="6"/>
      <c r="CJ59" s="6"/>
      <c r="CK59" s="13">
        <f>(+AZ44)</f>
        <v>3585623.86</v>
      </c>
      <c r="CL59" s="5" t="s">
        <v>12</v>
      </c>
      <c r="CM59" s="6"/>
      <c r="CN59" s="6"/>
      <c r="CO59" s="6"/>
      <c r="CP59" s="6"/>
      <c r="CQ59" s="6"/>
      <c r="CR59" s="6"/>
      <c r="CS59" s="6"/>
      <c r="CT59" s="6"/>
      <c r="CU59" s="6"/>
      <c r="CV59" s="6"/>
    </row>
    <row r="60" spans="84:100" x14ac:dyDescent="0.2">
      <c r="CF60" s="6"/>
      <c r="CG60" s="26">
        <v>43</v>
      </c>
      <c r="CH60" s="6" t="s">
        <v>274</v>
      </c>
      <c r="CI60" s="6"/>
      <c r="CJ60" s="6"/>
      <c r="CK60" s="13">
        <f>+BA44</f>
        <v>2457625.89</v>
      </c>
      <c r="CL60" s="5" t="s">
        <v>12</v>
      </c>
      <c r="CM60" s="6"/>
      <c r="CN60" s="6"/>
      <c r="CO60" s="6"/>
      <c r="CP60" s="6"/>
      <c r="CQ60" s="6"/>
      <c r="CR60" s="6"/>
      <c r="CS60" s="6"/>
      <c r="CT60" s="6"/>
      <c r="CU60" s="6"/>
      <c r="CV60" s="6"/>
    </row>
    <row r="61" spans="84:100" x14ac:dyDescent="0.2">
      <c r="CF61" s="6"/>
      <c r="CG61" s="26">
        <v>44</v>
      </c>
      <c r="CH61" s="6" t="s">
        <v>276</v>
      </c>
      <c r="CI61" s="6"/>
      <c r="CJ61" s="6"/>
      <c r="CK61" s="13">
        <f>+BB44</f>
        <v>9233991.9600000009</v>
      </c>
      <c r="CL61" s="5" t="s">
        <v>12</v>
      </c>
      <c r="CM61" s="6"/>
      <c r="CN61" s="6"/>
      <c r="CO61" s="6"/>
      <c r="CP61" s="6"/>
      <c r="CQ61" s="6"/>
      <c r="CR61" s="6"/>
      <c r="CS61" s="6"/>
      <c r="CT61" s="6"/>
      <c r="CU61" s="6"/>
      <c r="CV61" s="6"/>
    </row>
    <row r="62" spans="84:100" x14ac:dyDescent="0.2">
      <c r="CF62" s="6"/>
      <c r="CG62" s="26">
        <v>45</v>
      </c>
      <c r="CH62" s="6" t="s">
        <v>278</v>
      </c>
      <c r="CI62" s="6"/>
      <c r="CJ62" s="6"/>
      <c r="CK62" s="13">
        <f>+BC44</f>
        <v>1020534.3300000001</v>
      </c>
      <c r="CL62" s="5" t="s">
        <v>12</v>
      </c>
      <c r="CM62" s="6"/>
      <c r="CN62" s="6"/>
      <c r="CO62" s="6"/>
      <c r="CP62" s="6"/>
      <c r="CQ62" s="6"/>
      <c r="CR62" s="6"/>
      <c r="CS62" s="6"/>
      <c r="CT62" s="6"/>
      <c r="CU62" s="6"/>
      <c r="CV62" s="6"/>
    </row>
    <row r="63" spans="84:100" x14ac:dyDescent="0.2">
      <c r="CF63" s="6"/>
      <c r="CG63" s="41"/>
      <c r="CH63" s="36" t="s">
        <v>280</v>
      </c>
      <c r="CI63" s="6"/>
      <c r="CJ63" s="6"/>
      <c r="CK63" s="13"/>
      <c r="CL63" s="5" t="s">
        <v>12</v>
      </c>
      <c r="CM63" s="6"/>
      <c r="CN63" s="6"/>
      <c r="CO63" s="6"/>
      <c r="CP63" s="6"/>
      <c r="CQ63" s="6"/>
      <c r="CR63" s="6"/>
      <c r="CS63" s="6"/>
      <c r="CT63" s="6"/>
      <c r="CU63" s="6"/>
      <c r="CV63" s="6"/>
    </row>
    <row r="64" spans="84:100" x14ac:dyDescent="0.2">
      <c r="CF64" s="6"/>
      <c r="CG64" s="26">
        <v>48</v>
      </c>
      <c r="CH64" s="6" t="s">
        <v>282</v>
      </c>
      <c r="CI64" s="6"/>
      <c r="CJ64" s="6"/>
      <c r="CK64" s="13">
        <f>(+BH44)</f>
        <v>115189.61</v>
      </c>
      <c r="CL64" s="5" t="s">
        <v>12</v>
      </c>
      <c r="CM64" s="6"/>
      <c r="CN64" s="6"/>
      <c r="CO64" s="6"/>
      <c r="CP64" s="6"/>
      <c r="CQ64" s="6"/>
      <c r="CR64" s="6"/>
      <c r="CS64" s="6"/>
      <c r="CT64" s="6"/>
      <c r="CU64" s="6"/>
      <c r="CV64" s="6"/>
    </row>
    <row r="65" spans="84:100" x14ac:dyDescent="0.2">
      <c r="CF65" s="6"/>
      <c r="CG65" s="26">
        <v>49</v>
      </c>
      <c r="CH65" s="6" t="s">
        <v>284</v>
      </c>
      <c r="CI65" s="6"/>
      <c r="CJ65" s="6"/>
      <c r="CK65" s="13">
        <f>(+BI44)</f>
        <v>32604.85</v>
      </c>
      <c r="CL65" s="5" t="s">
        <v>12</v>
      </c>
      <c r="CM65" s="6"/>
      <c r="CN65" s="6"/>
      <c r="CO65" s="6"/>
      <c r="CP65" s="6"/>
      <c r="CQ65" s="6"/>
      <c r="CR65" s="6"/>
      <c r="CS65" s="6"/>
      <c r="CT65" s="6"/>
      <c r="CU65" s="6"/>
      <c r="CV65" s="6"/>
    </row>
    <row r="66" spans="84:100" x14ac:dyDescent="0.2">
      <c r="CF66" s="6"/>
      <c r="CG66" s="26">
        <v>50</v>
      </c>
      <c r="CH66" s="6" t="s">
        <v>286</v>
      </c>
      <c r="CI66" s="6"/>
      <c r="CJ66" s="6"/>
      <c r="CK66" s="13">
        <f>(+BJ44)</f>
        <v>26386</v>
      </c>
      <c r="CL66" s="5" t="s">
        <v>12</v>
      </c>
      <c r="CM66" s="6"/>
      <c r="CN66" s="6"/>
      <c r="CO66" s="6"/>
      <c r="CP66" s="6"/>
      <c r="CQ66" s="6"/>
      <c r="CR66" s="6"/>
      <c r="CS66" s="6"/>
      <c r="CT66" s="6"/>
      <c r="CU66" s="6"/>
      <c r="CV66" s="6"/>
    </row>
    <row r="67" spans="84:100" x14ac:dyDescent="0.2">
      <c r="CF67" s="6"/>
      <c r="CG67" s="26">
        <v>51</v>
      </c>
      <c r="CH67" s="6" t="s">
        <v>288</v>
      </c>
      <c r="CI67" s="6"/>
      <c r="CJ67" s="6"/>
      <c r="CK67" s="13">
        <f>(+BK44)</f>
        <v>127308</v>
      </c>
      <c r="CL67" s="5" t="s">
        <v>12</v>
      </c>
      <c r="CM67" s="6"/>
      <c r="CN67" s="6"/>
      <c r="CO67" s="6"/>
      <c r="CP67" s="6"/>
      <c r="CQ67" s="6"/>
      <c r="CR67" s="6"/>
      <c r="CS67" s="6"/>
      <c r="CT67" s="6"/>
      <c r="CU67" s="6"/>
      <c r="CV67" s="6"/>
    </row>
    <row r="68" spans="84:100" x14ac:dyDescent="0.2">
      <c r="CF68" s="6"/>
      <c r="CG68" s="26">
        <v>52</v>
      </c>
      <c r="CH68" s="6" t="s">
        <v>290</v>
      </c>
      <c r="CI68" s="6"/>
      <c r="CJ68" s="6"/>
      <c r="CK68" s="13">
        <f>(+BL44)</f>
        <v>2065747.9000000001</v>
      </c>
      <c r="CL68" s="5" t="s">
        <v>12</v>
      </c>
      <c r="CM68" s="6"/>
      <c r="CN68" s="6"/>
      <c r="CO68" s="6"/>
      <c r="CP68" s="6"/>
      <c r="CQ68" s="6"/>
      <c r="CR68" s="6"/>
      <c r="CS68" s="6"/>
      <c r="CT68" s="6"/>
      <c r="CU68" s="6"/>
      <c r="CV68" s="6"/>
    </row>
    <row r="69" spans="84:100" x14ac:dyDescent="0.2">
      <c r="CF69" s="6"/>
      <c r="CG69" s="26">
        <v>53</v>
      </c>
      <c r="CH69" s="6" t="s">
        <v>292</v>
      </c>
      <c r="CI69" s="6"/>
      <c r="CJ69" s="6"/>
      <c r="CK69" s="13">
        <f>(+BM44)</f>
        <v>0</v>
      </c>
      <c r="CL69" s="5" t="s">
        <v>12</v>
      </c>
      <c r="CM69" s="6"/>
      <c r="CN69" s="6"/>
      <c r="CO69" s="6"/>
      <c r="CP69" s="6"/>
      <c r="CQ69" s="6"/>
      <c r="CR69" s="6"/>
      <c r="CS69" s="6"/>
      <c r="CT69" s="6"/>
      <c r="CU69" s="6"/>
      <c r="CV69" s="6"/>
    </row>
    <row r="70" spans="84:100" x14ac:dyDescent="0.2">
      <c r="CF70" s="6"/>
      <c r="CG70" s="26">
        <v>54</v>
      </c>
      <c r="CH70" s="6" t="s">
        <v>294</v>
      </c>
      <c r="CI70" s="6"/>
      <c r="CJ70" s="6"/>
      <c r="CK70" s="13">
        <f>(+BN44)</f>
        <v>0</v>
      </c>
      <c r="CL70" s="5" t="s">
        <v>12</v>
      </c>
      <c r="CM70" s="6"/>
      <c r="CN70" s="6"/>
      <c r="CO70" s="6"/>
      <c r="CP70" s="6"/>
      <c r="CQ70" s="6"/>
      <c r="CR70" s="6"/>
      <c r="CS70" s="6"/>
      <c r="CT70" s="6"/>
      <c r="CU70" s="6"/>
      <c r="CV70" s="6"/>
    </row>
    <row r="71" spans="84:100" x14ac:dyDescent="0.2">
      <c r="CF71" s="6"/>
      <c r="CG71" s="26">
        <v>55</v>
      </c>
      <c r="CH71" s="6" t="s">
        <v>296</v>
      </c>
      <c r="CI71" s="6"/>
      <c r="CJ71" s="6"/>
      <c r="CK71" s="13">
        <f>(+BO44)</f>
        <v>7771</v>
      </c>
      <c r="CL71" s="5" t="s">
        <v>12</v>
      </c>
      <c r="CM71" s="6"/>
      <c r="CN71" s="6"/>
      <c r="CO71" s="6"/>
      <c r="CP71" s="6"/>
      <c r="CQ71" s="6"/>
      <c r="CR71" s="6"/>
      <c r="CS71" s="6"/>
      <c r="CT71" s="6"/>
      <c r="CU71" s="6"/>
      <c r="CV71" s="6"/>
    </row>
    <row r="72" spans="84:100" x14ac:dyDescent="0.2">
      <c r="CF72" s="6"/>
      <c r="CG72" s="26">
        <v>56</v>
      </c>
      <c r="CH72" s="6" t="s">
        <v>298</v>
      </c>
      <c r="CI72" s="6"/>
      <c r="CJ72" s="6"/>
      <c r="CK72" s="13">
        <f>(+BP44)</f>
        <v>129344</v>
      </c>
      <c r="CL72" s="5" t="s">
        <v>12</v>
      </c>
      <c r="CM72" s="6"/>
      <c r="CN72" s="6"/>
      <c r="CO72" s="6"/>
      <c r="CP72" s="6"/>
      <c r="CQ72" s="6"/>
      <c r="CR72" s="6"/>
      <c r="CS72" s="6"/>
      <c r="CT72" s="6"/>
      <c r="CU72" s="6"/>
      <c r="CV72" s="6"/>
    </row>
    <row r="73" spans="84:100" x14ac:dyDescent="0.2">
      <c r="CF73" s="6"/>
      <c r="CG73" s="26">
        <v>57</v>
      </c>
      <c r="CH73" s="6" t="s">
        <v>300</v>
      </c>
      <c r="CI73" s="6"/>
      <c r="CJ73" s="6"/>
      <c r="CK73" s="13">
        <f>(+BQ44)</f>
        <v>1372151</v>
      </c>
      <c r="CL73" s="5" t="s">
        <v>12</v>
      </c>
      <c r="CM73" s="6"/>
      <c r="CN73" s="6"/>
      <c r="CO73" s="6"/>
      <c r="CP73" s="6"/>
      <c r="CQ73" s="6"/>
      <c r="CR73" s="6"/>
      <c r="CS73" s="6"/>
      <c r="CT73" s="6"/>
      <c r="CU73" s="6"/>
      <c r="CV73" s="6"/>
    </row>
    <row r="74" spans="84:100" x14ac:dyDescent="0.2">
      <c r="CF74" s="6"/>
      <c r="CG74" s="26">
        <v>58</v>
      </c>
      <c r="CH74" s="6" t="s">
        <v>302</v>
      </c>
      <c r="CI74" s="6"/>
      <c r="CJ74" s="6"/>
      <c r="CK74" s="13">
        <f>(+BR44)</f>
        <v>252933</v>
      </c>
      <c r="CL74" s="5" t="s">
        <v>12</v>
      </c>
      <c r="CM74" s="6"/>
      <c r="CN74" s="6"/>
      <c r="CO74" s="6"/>
      <c r="CP74" s="6"/>
      <c r="CQ74" s="6"/>
      <c r="CR74" s="6"/>
      <c r="CS74" s="6"/>
      <c r="CT74" s="6"/>
      <c r="CU74" s="6"/>
      <c r="CV74" s="6"/>
    </row>
    <row r="75" spans="84:100" x14ac:dyDescent="0.2">
      <c r="CF75" s="6"/>
      <c r="CG75" s="26">
        <v>59</v>
      </c>
      <c r="CH75" s="6" t="s">
        <v>530</v>
      </c>
      <c r="CI75" s="6"/>
      <c r="CJ75" s="6"/>
      <c r="CK75" s="13">
        <f>+BS44</f>
        <v>1584443.51</v>
      </c>
      <c r="CL75" s="5" t="s">
        <v>12</v>
      </c>
      <c r="CM75" s="6"/>
      <c r="CN75" s="6"/>
      <c r="CO75" s="6"/>
      <c r="CP75" s="6"/>
      <c r="CQ75" s="6"/>
      <c r="CR75" s="6"/>
      <c r="CS75" s="6"/>
      <c r="CT75" s="6"/>
      <c r="CU75" s="6"/>
      <c r="CV75" s="6"/>
    </row>
    <row r="76" spans="84:100" x14ac:dyDescent="0.2">
      <c r="CF76" s="6"/>
      <c r="CG76" s="26"/>
      <c r="CH76" s="6"/>
      <c r="CI76" s="6"/>
      <c r="CJ76" s="6"/>
      <c r="CK76" s="13"/>
      <c r="CL76" s="5" t="s">
        <v>12</v>
      </c>
      <c r="CM76" s="6"/>
      <c r="CN76" s="6"/>
      <c r="CO76" s="6"/>
      <c r="CP76" s="6"/>
      <c r="CQ76" s="6"/>
      <c r="CR76" s="6"/>
      <c r="CS76" s="6"/>
      <c r="CT76" s="6"/>
      <c r="CU76" s="6"/>
      <c r="CV76" s="6"/>
    </row>
    <row r="77" spans="84:100" x14ac:dyDescent="0.2">
      <c r="CF77" s="6"/>
      <c r="CG77" s="26">
        <v>61</v>
      </c>
      <c r="CH77" s="36" t="s">
        <v>305</v>
      </c>
      <c r="CI77" s="6"/>
      <c r="CJ77" s="6"/>
      <c r="CK77" s="13">
        <f>+BV44</f>
        <v>82848519.400000006</v>
      </c>
      <c r="CL77" s="5" t="s">
        <v>12</v>
      </c>
      <c r="CM77" s="6"/>
      <c r="CN77" s="6"/>
      <c r="CO77" s="6"/>
      <c r="CP77" s="6"/>
      <c r="CQ77" s="6"/>
      <c r="CR77" s="6"/>
      <c r="CS77" s="6"/>
      <c r="CT77" s="6"/>
      <c r="CU77" s="6"/>
      <c r="CV77" s="6"/>
    </row>
    <row r="78" spans="84:100" x14ac:dyDescent="0.2">
      <c r="CF78" s="6"/>
      <c r="CG78" s="26"/>
      <c r="CL78" s="5" t="s">
        <v>12</v>
      </c>
      <c r="CM78" s="6"/>
      <c r="CN78" s="6"/>
      <c r="CO78" s="6"/>
      <c r="CP78" s="6"/>
      <c r="CQ78" s="6"/>
      <c r="CR78" s="6"/>
      <c r="CS78" s="6"/>
      <c r="CT78" s="6"/>
      <c r="CU78" s="6"/>
      <c r="CV78" s="6"/>
    </row>
    <row r="79" spans="84:100" x14ac:dyDescent="0.2">
      <c r="CF79" s="6"/>
      <c r="CG79" s="26">
        <v>62</v>
      </c>
      <c r="CH79" s="36" t="s">
        <v>308</v>
      </c>
      <c r="CI79" s="6"/>
      <c r="CJ79" s="6"/>
      <c r="CK79" s="13">
        <f>+BX44</f>
        <v>2994909.7800000003</v>
      </c>
      <c r="CL79" s="5" t="s">
        <v>12</v>
      </c>
      <c r="CM79" s="6"/>
      <c r="CN79" s="6"/>
      <c r="CO79" s="6"/>
      <c r="CP79" s="6"/>
      <c r="CQ79" s="6"/>
      <c r="CR79" s="6"/>
      <c r="CS79" s="6"/>
      <c r="CT79" s="6"/>
      <c r="CU79" s="6"/>
      <c r="CV79" s="6"/>
    </row>
    <row r="80" spans="84:100" x14ac:dyDescent="0.2">
      <c r="CF80" s="6"/>
      <c r="CG80" s="26"/>
      <c r="CH80" s="6"/>
      <c r="CI80" s="6"/>
      <c r="CJ80" s="6"/>
      <c r="CK80" s="13"/>
      <c r="CL80" s="5" t="s">
        <v>12</v>
      </c>
      <c r="CM80" s="6"/>
      <c r="CN80" s="6"/>
      <c r="CO80" s="6"/>
      <c r="CP80" s="6"/>
      <c r="CQ80" s="6"/>
      <c r="CR80" s="6"/>
      <c r="CS80" s="6"/>
      <c r="CT80" s="6"/>
      <c r="CU80" s="6"/>
      <c r="CV80" s="6"/>
    </row>
    <row r="81" spans="84:100" x14ac:dyDescent="0.2">
      <c r="CF81" s="6"/>
      <c r="CG81" s="27">
        <v>64</v>
      </c>
      <c r="CH81" s="36" t="s">
        <v>311</v>
      </c>
      <c r="CI81" s="6"/>
      <c r="CJ81" s="6"/>
      <c r="CK81" s="13">
        <f>+CB44</f>
        <v>47226834.170000002</v>
      </c>
      <c r="CL81" s="5" t="s">
        <v>12</v>
      </c>
      <c r="CM81" s="6"/>
      <c r="CN81" s="6"/>
      <c r="CO81" s="6"/>
      <c r="CP81" s="6"/>
      <c r="CQ81" s="6"/>
      <c r="CR81" s="6"/>
      <c r="CS81" s="6"/>
      <c r="CT81" s="6"/>
      <c r="CU81" s="6"/>
      <c r="CV81" s="6"/>
    </row>
    <row r="82" spans="84:100" x14ac:dyDescent="0.2">
      <c r="CF82" s="6"/>
      <c r="CG82" s="26"/>
      <c r="CH82" s="6"/>
      <c r="CI82" s="6"/>
      <c r="CJ82" s="6"/>
      <c r="CK82" s="6"/>
      <c r="CL82" s="5"/>
      <c r="CM82" s="6"/>
      <c r="CN82" s="6"/>
      <c r="CO82" s="6"/>
      <c r="CP82" s="6"/>
      <c r="CQ82" s="6"/>
      <c r="CR82" s="6"/>
      <c r="CS82" s="6"/>
      <c r="CT82" s="6"/>
      <c r="CU82" s="6"/>
      <c r="CV82" s="6"/>
    </row>
    <row r="83" spans="84:100" x14ac:dyDescent="0.2">
      <c r="CF83" s="6"/>
      <c r="CG83" s="26"/>
      <c r="CH83" s="6"/>
      <c r="CI83" s="6"/>
      <c r="CJ83" s="6"/>
      <c r="CK83" s="6"/>
      <c r="CL83" s="5"/>
      <c r="CM83" s="6"/>
      <c r="CN83" s="6"/>
      <c r="CO83" s="6"/>
      <c r="CP83" s="6"/>
      <c r="CQ83" s="6"/>
      <c r="CR83" s="6"/>
      <c r="CS83" s="6"/>
      <c r="CT83" s="6"/>
      <c r="CU83" s="6"/>
      <c r="CV83" s="6"/>
    </row>
    <row r="84" spans="84:100" x14ac:dyDescent="0.2">
      <c r="CF84" s="6"/>
      <c r="CG84" s="26"/>
      <c r="CH84" s="6"/>
      <c r="CI84" s="6"/>
      <c r="CJ84" s="6"/>
      <c r="CK84" s="24"/>
      <c r="CL84" s="5" t="s">
        <v>12</v>
      </c>
      <c r="CM84" s="6"/>
      <c r="CN84" s="6"/>
      <c r="CO84" s="6"/>
      <c r="CP84" s="6"/>
      <c r="CQ84" s="6"/>
      <c r="CR84" s="6"/>
      <c r="CS84" s="6"/>
      <c r="CT84" s="6"/>
      <c r="CU84" s="6"/>
      <c r="CV84" s="6"/>
    </row>
    <row r="85" spans="84:100" x14ac:dyDescent="0.2">
      <c r="CF85" s="6"/>
      <c r="CG85" s="2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</row>
    <row r="86" spans="84:100" x14ac:dyDescent="0.2">
      <c r="CF86" s="6"/>
      <c r="CG86" s="2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</row>
    <row r="87" spans="84:100" x14ac:dyDescent="0.2">
      <c r="CF87" s="6"/>
      <c r="CG87" s="2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</row>
    <row r="88" spans="84:100" x14ac:dyDescent="0.2">
      <c r="CF88" s="6"/>
      <c r="CG88" s="2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</row>
    <row r="89" spans="84:100" x14ac:dyDescent="0.2">
      <c r="CF89" s="6"/>
      <c r="CG89" s="2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</row>
    <row r="90" spans="84:100" x14ac:dyDescent="0.2">
      <c r="CF90" s="6"/>
      <c r="CG90" s="2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</row>
    <row r="91" spans="84:100" x14ac:dyDescent="0.2">
      <c r="CF91" s="6"/>
      <c r="CG91" s="2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</row>
    <row r="92" spans="84:100" x14ac:dyDescent="0.2">
      <c r="CF92" s="6"/>
      <c r="CG92" s="2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</row>
    <row r="93" spans="84:100" x14ac:dyDescent="0.2">
      <c r="CF93" s="6"/>
      <c r="CG93" s="2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</row>
    <row r="94" spans="84:100" x14ac:dyDescent="0.2">
      <c r="CF94" s="6"/>
      <c r="CG94" s="2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</row>
    <row r="95" spans="84:100" x14ac:dyDescent="0.2">
      <c r="CF95" s="6"/>
      <c r="CG95" s="2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</row>
    <row r="96" spans="84:100" x14ac:dyDescent="0.2">
      <c r="CF96" s="6"/>
      <c r="CG96" s="2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</row>
    <row r="97" spans="84:100" x14ac:dyDescent="0.2">
      <c r="CF97" s="6"/>
      <c r="CG97" s="2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</row>
    <row r="98" spans="84:100" x14ac:dyDescent="0.2">
      <c r="CF98" s="6"/>
      <c r="CG98" s="2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</row>
    <row r="99" spans="84:100" x14ac:dyDescent="0.2">
      <c r="CF99" s="6"/>
      <c r="CG99" s="2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</row>
    <row r="100" spans="84:100" x14ac:dyDescent="0.2">
      <c r="CF100" s="6"/>
      <c r="CG100" s="2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84:100" x14ac:dyDescent="0.2">
      <c r="CF101" s="6"/>
      <c r="CG101" s="2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84:100" x14ac:dyDescent="0.2">
      <c r="CF102" s="6"/>
      <c r="CG102" s="2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84:100" x14ac:dyDescent="0.2">
      <c r="CF103" s="6"/>
      <c r="CG103" s="2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84:100" x14ac:dyDescent="0.2">
      <c r="CF104" s="6"/>
      <c r="CG104" s="2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84:100" x14ac:dyDescent="0.2">
      <c r="CF105" s="6"/>
      <c r="CG105" s="2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84:100" x14ac:dyDescent="0.2">
      <c r="CF106" s="6"/>
      <c r="CG106" s="2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84:100" x14ac:dyDescent="0.2">
      <c r="CF107" s="6"/>
      <c r="CG107" s="2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84:100" x14ac:dyDescent="0.2">
      <c r="CF108" s="6"/>
      <c r="CG108" s="2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84:100" x14ac:dyDescent="0.2">
      <c r="CF109" s="6"/>
      <c r="CG109" s="2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84:100" x14ac:dyDescent="0.2">
      <c r="CF110" s="6"/>
      <c r="CG110" s="2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84:100" x14ac:dyDescent="0.2">
      <c r="CF111" s="6"/>
      <c r="CG111" s="2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84:100" x14ac:dyDescent="0.2">
      <c r="CF112" s="6"/>
      <c r="CG112" s="2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84:100" x14ac:dyDescent="0.2">
      <c r="CF113" s="6"/>
      <c r="CG113" s="2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84:100" x14ac:dyDescent="0.2">
      <c r="CF114" s="6"/>
      <c r="CG114" s="2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84:100" x14ac:dyDescent="0.2">
      <c r="CF115" s="6"/>
      <c r="CG115" s="2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84:100" x14ac:dyDescent="0.2">
      <c r="CF116" s="6"/>
      <c r="CG116" s="2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84:100" x14ac:dyDescent="0.2">
      <c r="CF117" s="6"/>
      <c r="CG117" s="2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84:100" x14ac:dyDescent="0.2">
      <c r="CF118" s="6"/>
      <c r="CG118" s="2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84:100" x14ac:dyDescent="0.2">
      <c r="CF119" s="6"/>
      <c r="CG119" s="2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84:100" x14ac:dyDescent="0.2">
      <c r="CF120" s="6"/>
      <c r="CG120" s="2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84:100" x14ac:dyDescent="0.2">
      <c r="CF121" s="6"/>
      <c r="CG121" s="2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84:100" x14ac:dyDescent="0.2">
      <c r="CF122" s="6"/>
      <c r="CG122" s="2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84:100" x14ac:dyDescent="0.2">
      <c r="CF123" s="6"/>
      <c r="CG123" s="2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84:100" x14ac:dyDescent="0.2">
      <c r="CF124" s="6"/>
      <c r="CG124" s="2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84:100" x14ac:dyDescent="0.2">
      <c r="CF125" s="6"/>
      <c r="CG125" s="2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84:100" x14ac:dyDescent="0.2">
      <c r="CF126" s="6"/>
      <c r="CG126" s="2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84:100" x14ac:dyDescent="0.2">
      <c r="CF127" s="6"/>
      <c r="CG127" s="2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84:100" x14ac:dyDescent="0.2">
      <c r="CF128" s="6"/>
      <c r="CG128" s="2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84:100" x14ac:dyDescent="0.2">
      <c r="CF129" s="6"/>
      <c r="CG129" s="2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84:100" x14ac:dyDescent="0.2">
      <c r="CF130" s="6"/>
      <c r="CG130" s="2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84:100" x14ac:dyDescent="0.2">
      <c r="CF131" s="6"/>
      <c r="CG131" s="2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84:100" x14ac:dyDescent="0.2">
      <c r="CF132" s="6"/>
      <c r="CG132" s="2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84:100" x14ac:dyDescent="0.2">
      <c r="CF133" s="6"/>
      <c r="CG133" s="2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84:100" x14ac:dyDescent="0.2">
      <c r="CF134" s="6"/>
      <c r="CG134" s="2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84:100" x14ac:dyDescent="0.2">
      <c r="CF135" s="6"/>
      <c r="CG135" s="2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84:100" x14ac:dyDescent="0.2">
      <c r="CF136" s="6"/>
      <c r="CG136" s="2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84:100" x14ac:dyDescent="0.2">
      <c r="CF137" s="6"/>
      <c r="CG137" s="2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84:100" x14ac:dyDescent="0.2">
      <c r="CF138" s="6"/>
      <c r="CG138" s="2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84:100" x14ac:dyDescent="0.2">
      <c r="CF139" s="6"/>
      <c r="CG139" s="2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84:100" x14ac:dyDescent="0.2">
      <c r="CF140" s="6"/>
      <c r="CG140" s="2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84:100" x14ac:dyDescent="0.2">
      <c r="CF141" s="6"/>
      <c r="CG141" s="2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84:100" x14ac:dyDescent="0.2">
      <c r="CF142" s="6"/>
      <c r="CG142" s="2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84:100" x14ac:dyDescent="0.2">
      <c r="CF143" s="6"/>
      <c r="CG143" s="2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84:100" x14ac:dyDescent="0.2">
      <c r="CF144" s="6"/>
      <c r="CG144" s="2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84:100" x14ac:dyDescent="0.2">
      <c r="CF145" s="6"/>
      <c r="CG145" s="2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84:100" x14ac:dyDescent="0.2">
      <c r="CF146" s="6"/>
      <c r="CG146" s="2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84:100" x14ac:dyDescent="0.2">
      <c r="CF147" s="6"/>
      <c r="CG147" s="2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84:100" x14ac:dyDescent="0.2">
      <c r="CF148" s="6"/>
      <c r="CG148" s="2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84:100" x14ac:dyDescent="0.2">
      <c r="CF149" s="6"/>
      <c r="CG149" s="2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84:100" x14ac:dyDescent="0.2">
      <c r="CF150" s="6"/>
      <c r="CG150" s="2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84:100" x14ac:dyDescent="0.2">
      <c r="CF151" s="6"/>
      <c r="CG151" s="2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84:100" x14ac:dyDescent="0.2">
      <c r="CF152" s="6"/>
      <c r="CG152" s="2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84:100" x14ac:dyDescent="0.2">
      <c r="CF153" s="6"/>
      <c r="CG153" s="2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84:100" x14ac:dyDescent="0.2">
      <c r="CF154" s="6"/>
      <c r="CG154" s="2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84:100" x14ac:dyDescent="0.2">
      <c r="CF155" s="6"/>
      <c r="CG155" s="2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84:100" x14ac:dyDescent="0.2">
      <c r="CF156" s="6"/>
      <c r="CG156" s="2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84:100" x14ac:dyDescent="0.2">
      <c r="CF157" s="6"/>
      <c r="CG157" s="2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84:100" x14ac:dyDescent="0.2">
      <c r="CF158" s="6"/>
      <c r="CG158" s="2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84:100" x14ac:dyDescent="0.2">
      <c r="CF159" s="6"/>
      <c r="CG159" s="2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84:100" x14ac:dyDescent="0.2">
      <c r="CF160" s="6"/>
      <c r="CG160" s="2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84:100" x14ac:dyDescent="0.2">
      <c r="CF161" s="6"/>
      <c r="CG161" s="2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84:100" x14ac:dyDescent="0.2">
      <c r="CF162" s="6"/>
      <c r="CG162" s="2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84:100" x14ac:dyDescent="0.2">
      <c r="CF163" s="6"/>
      <c r="CG163" s="2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84:100" x14ac:dyDescent="0.2">
      <c r="CF164" s="6"/>
      <c r="CG164" s="2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84:100" x14ac:dyDescent="0.2">
      <c r="CF165" s="6"/>
      <c r="CG165" s="2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84:100" x14ac:dyDescent="0.2">
      <c r="CF166" s="6"/>
      <c r="CG166" s="2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84:100" x14ac:dyDescent="0.2">
      <c r="CF167" s="6"/>
      <c r="CG167" s="2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84:100" x14ac:dyDescent="0.2">
      <c r="CF168" s="6"/>
      <c r="CG168" s="2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84:100" x14ac:dyDescent="0.2">
      <c r="CF169" s="6"/>
      <c r="CG169" s="2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84:100" x14ac:dyDescent="0.2">
      <c r="CF170" s="6"/>
      <c r="CG170" s="2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84:100" x14ac:dyDescent="0.2">
      <c r="CF171" s="6"/>
      <c r="CG171" s="2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84:100" x14ac:dyDescent="0.2">
      <c r="CF172" s="6"/>
      <c r="CG172" s="2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84:100" x14ac:dyDescent="0.2">
      <c r="CF173" s="6"/>
      <c r="CG173" s="2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84:100" x14ac:dyDescent="0.2">
      <c r="CF174" s="6"/>
      <c r="CG174" s="2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84:100" x14ac:dyDescent="0.2">
      <c r="CF175" s="6"/>
      <c r="CG175" s="2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84:100" x14ac:dyDescent="0.2">
      <c r="CF176" s="6"/>
      <c r="CG176" s="2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84:100" x14ac:dyDescent="0.2">
      <c r="CF177" s="6"/>
      <c r="CG177" s="2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84:100" x14ac:dyDescent="0.2">
      <c r="CF178" s="6"/>
      <c r="CG178" s="2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84:100" x14ac:dyDescent="0.2">
      <c r="CF179" s="6"/>
      <c r="CG179" s="2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84:100" x14ac:dyDescent="0.2">
      <c r="CF180" s="6"/>
      <c r="CG180" s="2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84:100" x14ac:dyDescent="0.2">
      <c r="CF181" s="6"/>
      <c r="CG181" s="2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84:100" x14ac:dyDescent="0.2">
      <c r="CF182" s="6"/>
      <c r="CG182" s="2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84:100" x14ac:dyDescent="0.2">
      <c r="CF183" s="6"/>
      <c r="CG183" s="2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84:100" x14ac:dyDescent="0.2">
      <c r="CF184" s="6"/>
      <c r="CG184" s="2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84:100" x14ac:dyDescent="0.2">
      <c r="CF185" s="6"/>
      <c r="CG185" s="2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84:100" x14ac:dyDescent="0.2">
      <c r="CF186" s="6"/>
      <c r="CG186" s="2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84:100" x14ac:dyDescent="0.2">
      <c r="CF187" s="6"/>
      <c r="CG187" s="2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84:100" x14ac:dyDescent="0.2">
      <c r="CF188" s="6"/>
      <c r="CG188" s="2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84:100" x14ac:dyDescent="0.2">
      <c r="CF189" s="6"/>
      <c r="CG189" s="2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84:100" x14ac:dyDescent="0.2">
      <c r="CF190" s="6"/>
      <c r="CG190" s="2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84:100" x14ac:dyDescent="0.2">
      <c r="CF191" s="6"/>
      <c r="CG191" s="2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84:100" x14ac:dyDescent="0.2">
      <c r="CF192" s="6"/>
      <c r="CG192" s="2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84:100" x14ac:dyDescent="0.2">
      <c r="CF193" s="6"/>
      <c r="CG193" s="2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84:100" x14ac:dyDescent="0.2">
      <c r="CF194" s="6"/>
      <c r="CG194" s="2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84:100" x14ac:dyDescent="0.2">
      <c r="CF195" s="6"/>
      <c r="CG195" s="2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84:100" x14ac:dyDescent="0.2">
      <c r="CF196" s="6"/>
      <c r="CG196" s="2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84:100" x14ac:dyDescent="0.2">
      <c r="CF197" s="6"/>
      <c r="CG197" s="2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84:100" x14ac:dyDescent="0.2">
      <c r="CG198" s="26"/>
      <c r="CH198" s="6"/>
      <c r="CI198" s="6"/>
      <c r="CJ198" s="6"/>
      <c r="CK198" s="6"/>
    </row>
  </sheetData>
  <phoneticPr fontId="0" type="noConversion"/>
  <printOptions horizontalCentered="1" verticalCentered="1"/>
  <pageMargins left="0.75" right="0.75" top="0.53" bottom="0.51" header="0.5" footer="0.5"/>
  <pageSetup scale="6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200"/>
  <sheetViews>
    <sheetView zoomScale="90" zoomScaleNormal="90" workbookViewId="0">
      <pane xSplit="2" ySplit="9" topLeftCell="C25" activePane="bottomRight" state="frozen"/>
      <selection activeCell="B1" sqref="B1"/>
      <selection pane="topRight" activeCell="C1" sqref="C1"/>
      <selection pane="bottomLeft" activeCell="B10" sqref="B10"/>
      <selection pane="bottomRight" activeCell="B1" sqref="B1"/>
    </sheetView>
  </sheetViews>
  <sheetFormatPr defaultRowHeight="12.75" x14ac:dyDescent="0.2"/>
  <cols>
    <col min="1" max="1" width="2.42578125" bestFit="1" customWidth="1"/>
    <col min="2" max="2" width="30.85546875" customWidth="1"/>
    <col min="3" max="3" width="11.5703125" bestFit="1" customWidth="1"/>
    <col min="4" max="4" width="3.28515625" customWidth="1"/>
    <col min="5" max="5" width="16.7109375" bestFit="1" customWidth="1"/>
    <col min="6" max="6" width="11" customWidth="1"/>
    <col min="7" max="7" width="10.28515625" bestFit="1" customWidth="1"/>
    <col min="8" max="8" width="12" bestFit="1" customWidth="1"/>
    <col min="9" max="9" width="11.7109375" bestFit="1" customWidth="1"/>
    <col min="10" max="10" width="12.28515625" bestFit="1" customWidth="1"/>
    <col min="11" max="11" width="11.7109375" customWidth="1"/>
    <col min="12" max="12" width="10" bestFit="1" customWidth="1"/>
    <col min="13" max="13" width="11.7109375" bestFit="1" customWidth="1"/>
    <col min="14" max="14" width="11.140625" bestFit="1" customWidth="1"/>
    <col min="15" max="15" width="3.7109375" customWidth="1"/>
    <col min="16" max="16" width="11.140625" bestFit="1" customWidth="1"/>
    <col min="17" max="17" width="15.42578125" bestFit="1" customWidth="1"/>
    <col min="18" max="18" width="10" bestFit="1" customWidth="1"/>
    <col min="19" max="20" width="11.7109375" bestFit="1" customWidth="1"/>
    <col min="21" max="21" width="11.5703125" bestFit="1" customWidth="1"/>
    <col min="22" max="22" width="1.7109375" bestFit="1" customWidth="1"/>
    <col min="23" max="23" width="18.85546875" bestFit="1" customWidth="1"/>
    <col min="24" max="24" width="9.85546875" bestFit="1" customWidth="1"/>
    <col min="25" max="25" width="13.28515625" bestFit="1" customWidth="1"/>
    <col min="26" max="26" width="11.140625" customWidth="1"/>
    <col min="27" max="27" width="11.7109375" bestFit="1" customWidth="1"/>
    <col min="28" max="28" width="12.28515625" customWidth="1"/>
    <col min="29" max="29" width="1.7109375" bestFit="1" customWidth="1"/>
    <col min="30" max="30" width="13.140625" customWidth="1"/>
    <col min="31" max="31" width="2" bestFit="1" customWidth="1"/>
    <col min="32" max="32" width="17.85546875" customWidth="1"/>
    <col min="33" max="34" width="11.42578125" bestFit="1" customWidth="1"/>
    <col min="35" max="35" width="10" bestFit="1" customWidth="1"/>
    <col min="36" max="36" width="10.7109375" customWidth="1"/>
    <col min="37" max="37" width="2.42578125" customWidth="1"/>
    <col min="38" max="38" width="15.140625" customWidth="1"/>
    <col min="39" max="40" width="11.42578125" bestFit="1" customWidth="1"/>
    <col min="41" max="41" width="11" bestFit="1" customWidth="1"/>
    <col min="42" max="42" width="12.28515625" bestFit="1" customWidth="1"/>
    <col min="43" max="43" width="1.7109375" bestFit="1" customWidth="1"/>
    <col min="44" max="44" width="14.5703125" bestFit="1" customWidth="1"/>
    <col min="45" max="45" width="11" bestFit="1" customWidth="1"/>
    <col min="46" max="46" width="10.5703125" bestFit="1" customWidth="1"/>
    <col min="47" max="47" width="10" bestFit="1" customWidth="1"/>
    <col min="48" max="48" width="11.42578125" bestFit="1" customWidth="1"/>
    <col min="49" max="49" width="12.5703125" customWidth="1"/>
    <col min="50" max="50" width="11.7109375" customWidth="1"/>
    <col min="51" max="51" width="2" customWidth="1"/>
    <col min="52" max="52" width="12.140625" bestFit="1" customWidth="1"/>
    <col min="53" max="53" width="10" customWidth="1"/>
    <col min="54" max="54" width="10" bestFit="1" customWidth="1"/>
    <col min="55" max="55" width="8.28515625" bestFit="1" customWidth="1"/>
    <col min="56" max="56" width="11.85546875" customWidth="1"/>
    <col min="57" max="57" width="2.42578125" bestFit="1" customWidth="1"/>
    <col min="58" max="58" width="17.28515625" bestFit="1" customWidth="1"/>
    <col min="59" max="59" width="3.7109375" customWidth="1"/>
    <col min="60" max="60" width="17.140625" bestFit="1" customWidth="1"/>
    <col min="61" max="61" width="11.7109375" bestFit="1" customWidth="1"/>
    <col min="62" max="62" width="10" bestFit="1" customWidth="1"/>
    <col min="63" max="63" width="12.28515625" bestFit="1" customWidth="1"/>
    <col min="64" max="64" width="13.85546875" bestFit="1" customWidth="1"/>
    <col min="65" max="65" width="12.5703125" style="31" bestFit="1" customWidth="1"/>
    <col min="66" max="66" width="12.140625" style="31" bestFit="1" customWidth="1"/>
    <col min="67" max="68" width="13.42578125" style="31" bestFit="1" customWidth="1"/>
    <col min="69" max="69" width="11.7109375" style="31" bestFit="1" customWidth="1"/>
    <col min="70" max="70" width="12.140625" style="31" bestFit="1" customWidth="1"/>
    <col min="71" max="71" width="11.7109375" style="31" bestFit="1" customWidth="1"/>
    <col min="72" max="72" width="12.42578125" customWidth="1"/>
    <col min="73" max="73" width="3.140625" bestFit="1" customWidth="1"/>
    <col min="74" max="74" width="14.5703125" customWidth="1"/>
    <col min="75" max="75" width="3.140625" bestFit="1" customWidth="1"/>
    <col min="76" max="76" width="11.5703125" bestFit="1" customWidth="1"/>
    <col min="77" max="77" width="3.140625" style="6" bestFit="1" customWidth="1"/>
    <col min="78" max="78" width="9.7109375" style="6" bestFit="1" customWidth="1"/>
    <col min="79" max="79" width="3.140625" bestFit="1" customWidth="1"/>
    <col min="80" max="80" width="11.5703125" bestFit="1" customWidth="1"/>
    <col min="81" max="81" width="3.140625" customWidth="1"/>
    <col min="82" max="82" width="16.7109375" bestFit="1" customWidth="1"/>
    <col min="83" max="83" width="14.85546875" bestFit="1" customWidth="1"/>
    <col min="84" max="84" width="2.7109375" bestFit="1" customWidth="1"/>
    <col min="85" max="85" width="49.7109375" bestFit="1" customWidth="1"/>
    <col min="86" max="86" width="48.5703125" bestFit="1" customWidth="1"/>
    <col min="88" max="88" width="22.140625" customWidth="1"/>
    <col min="89" max="89" width="11.5703125" bestFit="1" customWidth="1"/>
    <col min="90" max="90" width="2.42578125" bestFit="1" customWidth="1"/>
    <col min="91" max="91" width="72.28515625" bestFit="1" customWidth="1"/>
    <col min="92" max="92" width="34.5703125" bestFit="1" customWidth="1"/>
    <col min="93" max="93" width="12.28515625" bestFit="1" customWidth="1"/>
    <col min="94" max="94" width="7.7109375" bestFit="1" customWidth="1"/>
    <col min="95" max="95" width="11.5703125" bestFit="1" customWidth="1"/>
    <col min="96" max="96" width="54" bestFit="1" customWidth="1"/>
    <col min="97" max="97" width="48.5703125" bestFit="1" customWidth="1"/>
    <col min="100" max="100" width="11.140625" bestFit="1" customWidth="1"/>
  </cols>
  <sheetData>
    <row r="1" spans="1:100" x14ac:dyDescent="0.2">
      <c r="B1" t="s">
        <v>562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CA1" s="6"/>
      <c r="CB1" s="6"/>
      <c r="CC1" s="6"/>
      <c r="CD1" s="6"/>
      <c r="CE1" s="6"/>
      <c r="CF1" s="6"/>
      <c r="CG1" s="26" t="s">
        <v>554</v>
      </c>
      <c r="CH1" s="6"/>
      <c r="CI1" s="6"/>
      <c r="CJ1" s="6"/>
      <c r="CK1" s="34"/>
      <c r="CL1" s="6"/>
      <c r="CM1" s="6"/>
      <c r="CN1" s="6" t="s">
        <v>0</v>
      </c>
      <c r="CO1" s="6"/>
      <c r="CP1" s="6"/>
      <c r="CQ1" s="6"/>
      <c r="CR1" s="6" t="s">
        <v>1</v>
      </c>
      <c r="CS1" s="6"/>
      <c r="CT1" s="6"/>
      <c r="CU1" s="6"/>
      <c r="CV1" s="34">
        <f ca="1">(NOW())</f>
        <v>42627.507759953703</v>
      </c>
    </row>
    <row r="2" spans="1:100" x14ac:dyDescent="0.2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CA2" s="6"/>
      <c r="CB2" s="6"/>
      <c r="CC2" s="6"/>
      <c r="CD2" s="6"/>
      <c r="CE2" s="6"/>
      <c r="CF2" s="6"/>
      <c r="CG2" s="26"/>
      <c r="CH2" s="6"/>
      <c r="CI2" s="6"/>
      <c r="CJ2" s="6"/>
      <c r="CK2" s="6"/>
      <c r="CL2" s="6"/>
      <c r="CM2" s="6"/>
      <c r="CN2" s="6"/>
      <c r="CO2" s="6"/>
      <c r="CP2" s="6"/>
      <c r="CQ2" s="6"/>
      <c r="CR2" s="6" t="s">
        <v>549</v>
      </c>
      <c r="CS2" s="6"/>
      <c r="CT2" s="6"/>
      <c r="CU2" s="6"/>
      <c r="CV2" s="6"/>
    </row>
    <row r="3" spans="1:100" x14ac:dyDescent="0.2">
      <c r="E3" t="s">
        <v>2</v>
      </c>
      <c r="G3" s="66"/>
      <c r="W3" t="s">
        <v>3</v>
      </c>
      <c r="AF3" t="s">
        <v>4</v>
      </c>
      <c r="AL3" t="s">
        <v>5</v>
      </c>
      <c r="AR3" t="s">
        <v>6</v>
      </c>
      <c r="AZ3" t="s">
        <v>7</v>
      </c>
      <c r="BF3" t="s">
        <v>8</v>
      </c>
      <c r="BH3" t="s">
        <v>9</v>
      </c>
      <c r="BM3"/>
      <c r="BN3"/>
      <c r="BO3"/>
      <c r="BP3"/>
      <c r="BQ3"/>
      <c r="BR3"/>
      <c r="BS3"/>
      <c r="BY3"/>
      <c r="BZ3"/>
      <c r="CF3" s="6"/>
      <c r="CG3" s="26" t="s">
        <v>458</v>
      </c>
      <c r="CH3" s="6"/>
      <c r="CI3" s="6"/>
      <c r="CJ3" s="6"/>
      <c r="CK3" s="6"/>
      <c r="CL3" s="6"/>
      <c r="CM3" s="6"/>
      <c r="CN3" s="6"/>
      <c r="CO3" s="6"/>
      <c r="CP3" s="6"/>
      <c r="CQ3" s="6"/>
      <c r="CR3" s="6" t="s">
        <v>459</v>
      </c>
      <c r="CS3" s="6"/>
      <c r="CT3" s="6"/>
      <c r="CU3" s="6"/>
      <c r="CV3" s="6"/>
    </row>
    <row r="4" spans="1:100" x14ac:dyDescent="0.2">
      <c r="C4" s="8">
        <v>1</v>
      </c>
      <c r="D4" s="9"/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9"/>
      <c r="P4" s="8">
        <v>12</v>
      </c>
      <c r="Q4" s="8">
        <v>13</v>
      </c>
      <c r="R4" s="8">
        <v>14</v>
      </c>
      <c r="S4" s="8">
        <v>15</v>
      </c>
      <c r="T4" s="8">
        <v>16</v>
      </c>
      <c r="U4" s="8">
        <v>17</v>
      </c>
      <c r="V4" s="9"/>
      <c r="W4" s="8">
        <v>18</v>
      </c>
      <c r="X4" s="8">
        <v>19</v>
      </c>
      <c r="Y4" s="8">
        <v>20</v>
      </c>
      <c r="Z4" s="8">
        <v>21</v>
      </c>
      <c r="AA4" s="8">
        <v>22</v>
      </c>
      <c r="AB4" s="8">
        <v>23</v>
      </c>
      <c r="AC4" s="9"/>
      <c r="AD4" s="8">
        <v>24</v>
      </c>
      <c r="AE4" s="9"/>
      <c r="AF4" s="8">
        <v>25</v>
      </c>
      <c r="AG4" s="8">
        <v>26</v>
      </c>
      <c r="AH4" s="8">
        <v>27</v>
      </c>
      <c r="AI4" s="8">
        <v>28</v>
      </c>
      <c r="AJ4" s="8">
        <v>29</v>
      </c>
      <c r="AK4" s="9"/>
      <c r="AL4" s="8">
        <v>30</v>
      </c>
      <c r="AM4" s="8">
        <v>31</v>
      </c>
      <c r="AN4" s="8">
        <v>32</v>
      </c>
      <c r="AO4" s="8">
        <v>33</v>
      </c>
      <c r="AP4" s="8">
        <v>34</v>
      </c>
      <c r="AQ4" s="9"/>
      <c r="AR4" s="8">
        <v>35</v>
      </c>
      <c r="AS4" s="8">
        <v>36</v>
      </c>
      <c r="AT4" s="8">
        <v>37</v>
      </c>
      <c r="AU4" s="8">
        <v>38</v>
      </c>
      <c r="AV4" s="8">
        <v>39</v>
      </c>
      <c r="AW4" s="8">
        <v>40</v>
      </c>
      <c r="AX4" s="8">
        <v>41</v>
      </c>
      <c r="AY4" s="9"/>
      <c r="AZ4" s="8">
        <v>42</v>
      </c>
      <c r="BA4" s="8">
        <v>43</v>
      </c>
      <c r="BB4" s="8">
        <v>44</v>
      </c>
      <c r="BC4" s="10">
        <v>45</v>
      </c>
      <c r="BD4" s="10">
        <v>46</v>
      </c>
      <c r="BE4" s="9"/>
      <c r="BF4" s="8">
        <v>47</v>
      </c>
      <c r="BG4" s="9"/>
      <c r="BH4" s="8">
        <v>48</v>
      </c>
      <c r="BI4" s="8">
        <v>49</v>
      </c>
      <c r="BJ4" s="8">
        <v>50</v>
      </c>
      <c r="BK4" s="8">
        <v>51</v>
      </c>
      <c r="BL4" s="8">
        <v>52</v>
      </c>
      <c r="BM4" s="8">
        <v>53</v>
      </c>
      <c r="BN4" s="8">
        <v>54</v>
      </c>
      <c r="BO4" s="8">
        <v>55</v>
      </c>
      <c r="BP4" s="8">
        <v>56</v>
      </c>
      <c r="BQ4" s="8">
        <v>57</v>
      </c>
      <c r="BR4" s="8">
        <v>58</v>
      </c>
      <c r="BS4" s="8">
        <v>59</v>
      </c>
      <c r="BT4" s="8">
        <v>60</v>
      </c>
      <c r="BU4" s="9" t="s">
        <v>12</v>
      </c>
      <c r="BV4" s="8">
        <v>61</v>
      </c>
      <c r="BW4" s="9" t="s">
        <v>12</v>
      </c>
      <c r="BX4" s="8">
        <v>62</v>
      </c>
      <c r="BY4" s="9" t="s">
        <v>12</v>
      </c>
      <c r="BZ4" s="79">
        <v>63</v>
      </c>
      <c r="CA4" s="9" t="s">
        <v>12</v>
      </c>
      <c r="CB4" s="8">
        <v>64</v>
      </c>
      <c r="CC4" s="5"/>
      <c r="CD4" s="30"/>
      <c r="CE4" s="30"/>
      <c r="CF4" s="6"/>
      <c r="CG4" s="2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</row>
    <row r="5" spans="1:100" x14ac:dyDescent="0.2">
      <c r="B5" s="27">
        <f>SUM(A10:A73)</f>
        <v>63</v>
      </c>
      <c r="C5" s="11" t="s">
        <v>13</v>
      </c>
      <c r="D5" s="5"/>
      <c r="E5" s="11" t="s">
        <v>14</v>
      </c>
      <c r="F5" s="11" t="s">
        <v>14</v>
      </c>
      <c r="G5" s="11" t="s">
        <v>14</v>
      </c>
      <c r="H5" s="11" t="s">
        <v>14</v>
      </c>
      <c r="I5" s="11" t="s">
        <v>14</v>
      </c>
      <c r="J5" s="11" t="s">
        <v>14</v>
      </c>
      <c r="K5" s="11" t="s">
        <v>14</v>
      </c>
      <c r="L5" s="11" t="s">
        <v>14</v>
      </c>
      <c r="M5" s="11" t="s">
        <v>14</v>
      </c>
      <c r="N5" s="11" t="s">
        <v>15</v>
      </c>
      <c r="O5" s="5"/>
      <c r="P5" s="11" t="s">
        <v>16</v>
      </c>
      <c r="Q5" s="11" t="s">
        <v>16</v>
      </c>
      <c r="R5" s="11" t="s">
        <v>16</v>
      </c>
      <c r="S5" s="11" t="s">
        <v>16</v>
      </c>
      <c r="T5" s="11" t="s">
        <v>16</v>
      </c>
      <c r="U5" s="11" t="s">
        <v>15</v>
      </c>
      <c r="V5" s="5"/>
      <c r="W5" s="11" t="s">
        <v>557</v>
      </c>
      <c r="X5" s="11" t="s">
        <v>17</v>
      </c>
      <c r="Y5" s="11" t="s">
        <v>17</v>
      </c>
      <c r="Z5" s="11" t="s">
        <v>17</v>
      </c>
      <c r="AA5" s="11" t="s">
        <v>17</v>
      </c>
      <c r="AB5" s="11" t="s">
        <v>15</v>
      </c>
      <c r="AC5" s="5"/>
      <c r="AD5" s="11" t="s">
        <v>15</v>
      </c>
      <c r="AE5" s="5"/>
      <c r="AF5" s="11" t="s">
        <v>18</v>
      </c>
      <c r="AG5" s="11" t="s">
        <v>18</v>
      </c>
      <c r="AH5" s="11" t="s">
        <v>18</v>
      </c>
      <c r="AI5" s="11" t="s">
        <v>18</v>
      </c>
      <c r="AJ5" s="11" t="s">
        <v>15</v>
      </c>
      <c r="AK5" s="5"/>
      <c r="AL5" s="11" t="s">
        <v>19</v>
      </c>
      <c r="AM5" s="11" t="s">
        <v>19</v>
      </c>
      <c r="AN5" s="11" t="s">
        <v>19</v>
      </c>
      <c r="AO5" s="11" t="s">
        <v>19</v>
      </c>
      <c r="AP5" s="11" t="s">
        <v>15</v>
      </c>
      <c r="AQ5" s="5"/>
      <c r="AR5" s="11" t="s">
        <v>20</v>
      </c>
      <c r="AS5" s="11" t="s">
        <v>20</v>
      </c>
      <c r="AT5" s="11" t="s">
        <v>20</v>
      </c>
      <c r="AU5" s="11" t="s">
        <v>20</v>
      </c>
      <c r="AV5" s="11" t="s">
        <v>20</v>
      </c>
      <c r="AW5" s="11" t="s">
        <v>20</v>
      </c>
      <c r="AX5" s="11" t="s">
        <v>15</v>
      </c>
      <c r="AY5" s="5"/>
      <c r="AZ5" s="11" t="s">
        <v>21</v>
      </c>
      <c r="BA5" s="11" t="s">
        <v>21</v>
      </c>
      <c r="BB5" s="11" t="s">
        <v>21</v>
      </c>
      <c r="BC5" s="11" t="s">
        <v>21</v>
      </c>
      <c r="BD5" s="11" t="s">
        <v>15</v>
      </c>
      <c r="BE5" s="5"/>
      <c r="BF5" s="11"/>
      <c r="BG5" s="5"/>
      <c r="BH5" s="11" t="s">
        <v>22</v>
      </c>
      <c r="BI5" s="11" t="s">
        <v>22</v>
      </c>
      <c r="BJ5" s="11" t="s">
        <v>22</v>
      </c>
      <c r="BK5" s="11" t="s">
        <v>22</v>
      </c>
      <c r="BL5" s="11" t="s">
        <v>22</v>
      </c>
      <c r="BM5" s="11" t="s">
        <v>22</v>
      </c>
      <c r="BN5" s="11" t="s">
        <v>22</v>
      </c>
      <c r="BO5" s="11" t="s">
        <v>22</v>
      </c>
      <c r="BP5" s="11" t="s">
        <v>22</v>
      </c>
      <c r="BQ5" s="11" t="s">
        <v>22</v>
      </c>
      <c r="BR5" s="11" t="s">
        <v>22</v>
      </c>
      <c r="BS5" s="11" t="s">
        <v>22</v>
      </c>
      <c r="BT5" s="11" t="s">
        <v>15</v>
      </c>
      <c r="BU5" s="5" t="s">
        <v>12</v>
      </c>
      <c r="BV5" s="11" t="s">
        <v>15</v>
      </c>
      <c r="BW5" s="5" t="s">
        <v>12</v>
      </c>
      <c r="BX5" s="11" t="s">
        <v>23</v>
      </c>
      <c r="BY5" s="5" t="s">
        <v>12</v>
      </c>
      <c r="BZ5" s="68" t="s">
        <v>22</v>
      </c>
      <c r="CA5" s="5" t="s">
        <v>12</v>
      </c>
      <c r="CB5" s="11" t="s">
        <v>24</v>
      </c>
      <c r="CC5" s="5"/>
      <c r="CD5" s="50" t="s">
        <v>25</v>
      </c>
      <c r="CE5" s="50" t="s">
        <v>26</v>
      </c>
      <c r="CF5" s="6"/>
      <c r="CG5" s="26"/>
      <c r="CH5" s="6"/>
      <c r="CI5" s="6"/>
      <c r="CJ5" s="6"/>
      <c r="CK5" s="6"/>
      <c r="CL5" s="5" t="s">
        <v>12</v>
      </c>
      <c r="CM5" s="6"/>
      <c r="CN5" s="6"/>
      <c r="CO5" s="6"/>
      <c r="CP5" s="6"/>
      <c r="CQ5" s="6"/>
      <c r="CR5" s="6"/>
      <c r="CS5" s="6"/>
      <c r="CT5" s="6"/>
      <c r="CU5" s="6"/>
      <c r="CV5" s="6"/>
    </row>
    <row r="6" spans="1:100" x14ac:dyDescent="0.2">
      <c r="B6" s="28">
        <f>+B5/64</f>
        <v>0.984375</v>
      </c>
      <c r="C6" s="7" t="s">
        <v>27</v>
      </c>
      <c r="D6" s="5"/>
      <c r="E6" s="7" t="s">
        <v>28</v>
      </c>
      <c r="F6" s="7"/>
      <c r="G6" s="7" t="s">
        <v>532</v>
      </c>
      <c r="H6" s="7" t="s">
        <v>29</v>
      </c>
      <c r="I6" s="7" t="s">
        <v>30</v>
      </c>
      <c r="J6" s="7" t="s">
        <v>30</v>
      </c>
      <c r="K6" s="7"/>
      <c r="L6" s="7" t="s">
        <v>31</v>
      </c>
      <c r="M6" s="7" t="s">
        <v>32</v>
      </c>
      <c r="N6" s="7"/>
      <c r="O6" s="5"/>
      <c r="P6" s="7" t="s">
        <v>33</v>
      </c>
      <c r="Q6" s="7" t="s">
        <v>34</v>
      </c>
      <c r="R6" s="7"/>
      <c r="S6" s="7"/>
      <c r="T6" s="7" t="s">
        <v>32</v>
      </c>
      <c r="U6" s="7" t="s">
        <v>16</v>
      </c>
      <c r="V6" s="5"/>
      <c r="W6" s="7"/>
      <c r="X6" s="7"/>
      <c r="Y6" s="7"/>
      <c r="Z6" s="7"/>
      <c r="AA6" s="7" t="s">
        <v>32</v>
      </c>
      <c r="AB6" s="7"/>
      <c r="AC6" s="5"/>
      <c r="AD6" s="7"/>
      <c r="AE6" s="5"/>
      <c r="AF6" s="7"/>
      <c r="AG6" s="7"/>
      <c r="AH6" s="7"/>
      <c r="AI6" s="7"/>
      <c r="AJ6" s="7"/>
      <c r="AK6" s="5"/>
      <c r="AL6" s="7"/>
      <c r="AM6" s="7"/>
      <c r="AN6" s="7"/>
      <c r="AO6" s="7"/>
      <c r="AP6" s="7"/>
      <c r="AQ6" s="5"/>
      <c r="AR6" s="7" t="s">
        <v>35</v>
      </c>
      <c r="AS6" s="7"/>
      <c r="AT6" s="7"/>
      <c r="AU6" s="7"/>
      <c r="AV6" s="7"/>
      <c r="AW6" s="7"/>
      <c r="AX6" s="7"/>
      <c r="AY6" s="5"/>
      <c r="AZ6" s="7"/>
      <c r="BA6" s="7"/>
      <c r="BB6" s="7"/>
      <c r="BC6" s="7"/>
      <c r="BD6" s="7"/>
      <c r="BE6" s="5"/>
      <c r="BF6" s="7"/>
      <c r="BG6" s="5"/>
      <c r="BH6" s="7" t="s">
        <v>36</v>
      </c>
      <c r="BI6" s="7" t="s">
        <v>36</v>
      </c>
      <c r="BJ6" s="7"/>
      <c r="BK6" s="7" t="s">
        <v>37</v>
      </c>
      <c r="BL6" s="7" t="s">
        <v>37</v>
      </c>
      <c r="BM6" s="7" t="s">
        <v>38</v>
      </c>
      <c r="BN6" s="7" t="s">
        <v>39</v>
      </c>
      <c r="BO6" s="7" t="s">
        <v>40</v>
      </c>
      <c r="BP6" s="7" t="s">
        <v>40</v>
      </c>
      <c r="BQ6" s="7" t="s">
        <v>41</v>
      </c>
      <c r="BR6" s="7" t="s">
        <v>42</v>
      </c>
      <c r="BS6" s="7" t="s">
        <v>32</v>
      </c>
      <c r="BT6" t="s">
        <v>22</v>
      </c>
      <c r="BU6" s="5" t="s">
        <v>12</v>
      </c>
      <c r="BV6" s="7" t="s">
        <v>43</v>
      </c>
      <c r="BW6" s="5" t="s">
        <v>12</v>
      </c>
      <c r="BX6" s="7" t="s">
        <v>44</v>
      </c>
      <c r="BY6" s="5" t="s">
        <v>12</v>
      </c>
      <c r="BZ6" s="68" t="s">
        <v>553</v>
      </c>
      <c r="CA6" s="5" t="s">
        <v>12</v>
      </c>
      <c r="CB6" s="7" t="s">
        <v>45</v>
      </c>
      <c r="CC6" s="5"/>
      <c r="CD6" s="51" t="s">
        <v>46</v>
      </c>
      <c r="CE6" s="51" t="s">
        <v>47</v>
      </c>
      <c r="CF6" s="6"/>
      <c r="CG6" s="26"/>
      <c r="CH6" s="6"/>
      <c r="CI6" s="6"/>
      <c r="CJ6" s="6"/>
      <c r="CK6" s="6"/>
      <c r="CL6" s="5" t="s">
        <v>12</v>
      </c>
      <c r="CM6" s="6" t="s">
        <v>48</v>
      </c>
      <c r="CN6" s="6"/>
      <c r="CO6" s="6"/>
      <c r="CP6" s="6"/>
      <c r="CQ6" s="6" t="s">
        <v>49</v>
      </c>
      <c r="CR6" s="6" t="s">
        <v>48</v>
      </c>
      <c r="CS6" s="6"/>
      <c r="CT6" s="6"/>
      <c r="CU6" s="6"/>
      <c r="CV6" s="6" t="s">
        <v>49</v>
      </c>
    </row>
    <row r="7" spans="1:100" x14ac:dyDescent="0.2">
      <c r="C7" s="7"/>
      <c r="D7" s="5"/>
      <c r="E7" s="7" t="s">
        <v>51</v>
      </c>
      <c r="F7" s="7" t="s">
        <v>52</v>
      </c>
      <c r="G7" s="7" t="s">
        <v>39</v>
      </c>
      <c r="H7" s="7" t="s">
        <v>53</v>
      </c>
      <c r="I7" s="7" t="s">
        <v>54</v>
      </c>
      <c r="J7" s="7" t="s">
        <v>55</v>
      </c>
      <c r="K7" s="7" t="s">
        <v>56</v>
      </c>
      <c r="L7" s="7" t="s">
        <v>57</v>
      </c>
      <c r="M7" s="7" t="s">
        <v>14</v>
      </c>
      <c r="N7" s="7" t="s">
        <v>14</v>
      </c>
      <c r="O7" s="5"/>
      <c r="P7" s="7" t="s">
        <v>58</v>
      </c>
      <c r="Q7" s="7" t="s">
        <v>59</v>
      </c>
      <c r="R7" s="7" t="s">
        <v>51</v>
      </c>
      <c r="S7" s="7" t="s">
        <v>60</v>
      </c>
      <c r="T7" s="7" t="s">
        <v>16</v>
      </c>
      <c r="U7" s="7" t="s">
        <v>61</v>
      </c>
      <c r="V7" s="5"/>
      <c r="W7" s="7" t="s">
        <v>558</v>
      </c>
      <c r="X7" s="7" t="s">
        <v>62</v>
      </c>
      <c r="Y7" s="7" t="s">
        <v>63</v>
      </c>
      <c r="Z7" s="7" t="s">
        <v>63</v>
      </c>
      <c r="AA7" s="7" t="s">
        <v>17</v>
      </c>
      <c r="AB7" s="7" t="s">
        <v>17</v>
      </c>
      <c r="AC7" s="5"/>
      <c r="AD7" s="7"/>
      <c r="AE7" s="5"/>
      <c r="AF7" s="7"/>
      <c r="AG7" s="7" t="s">
        <v>64</v>
      </c>
      <c r="AH7" s="7" t="s">
        <v>65</v>
      </c>
      <c r="AI7" s="7"/>
      <c r="AJ7" s="7"/>
      <c r="AK7" s="5"/>
      <c r="AL7" s="7"/>
      <c r="AM7" s="7" t="s">
        <v>64</v>
      </c>
      <c r="AN7" s="7" t="s">
        <v>65</v>
      </c>
      <c r="AO7" s="7"/>
      <c r="AP7" s="7"/>
      <c r="AQ7" s="5"/>
      <c r="AR7" s="7" t="s">
        <v>66</v>
      </c>
      <c r="AS7" s="7"/>
      <c r="AT7" s="7" t="s">
        <v>67</v>
      </c>
      <c r="AU7" s="7" t="s">
        <v>68</v>
      </c>
      <c r="AV7" s="7" t="s">
        <v>65</v>
      </c>
      <c r="AW7" s="7"/>
      <c r="AX7" s="7" t="s">
        <v>69</v>
      </c>
      <c r="AY7" s="5"/>
      <c r="AZ7" s="7" t="s">
        <v>70</v>
      </c>
      <c r="BA7" s="7"/>
      <c r="BB7" s="7"/>
      <c r="BC7" s="7"/>
      <c r="BD7" s="7"/>
      <c r="BE7" s="5"/>
      <c r="BF7" s="7"/>
      <c r="BG7" s="5"/>
      <c r="BH7" s="7" t="s">
        <v>71</v>
      </c>
      <c r="BI7" s="7" t="s">
        <v>71</v>
      </c>
      <c r="BJ7" s="7" t="s">
        <v>72</v>
      </c>
      <c r="BK7" s="7" t="s">
        <v>73</v>
      </c>
      <c r="BL7" s="7"/>
      <c r="BM7" s="7" t="s">
        <v>74</v>
      </c>
      <c r="BN7" s="7" t="s">
        <v>75</v>
      </c>
      <c r="BO7" s="7" t="s">
        <v>74</v>
      </c>
      <c r="BP7" s="7" t="s">
        <v>75</v>
      </c>
      <c r="BQ7" s="7" t="s">
        <v>76</v>
      </c>
      <c r="BR7" s="7"/>
      <c r="BS7" s="7" t="s">
        <v>528</v>
      </c>
      <c r="BT7" s="7"/>
      <c r="BU7" s="5" t="s">
        <v>12</v>
      </c>
      <c r="BV7" s="7" t="s">
        <v>78</v>
      </c>
      <c r="BW7" s="5" t="s">
        <v>12</v>
      </c>
      <c r="BX7" s="7" t="s">
        <v>79</v>
      </c>
      <c r="BY7" s="5" t="s">
        <v>12</v>
      </c>
      <c r="BZ7" s="68" t="s">
        <v>78</v>
      </c>
      <c r="CA7" s="5" t="s">
        <v>12</v>
      </c>
      <c r="CB7" s="7" t="s">
        <v>27</v>
      </c>
      <c r="CC7" s="5"/>
      <c r="CD7" s="51"/>
      <c r="CE7" s="51"/>
      <c r="CF7" s="6"/>
      <c r="CG7" s="26"/>
      <c r="CH7" s="6"/>
      <c r="CI7" s="6"/>
      <c r="CJ7" s="6"/>
      <c r="CK7" s="6"/>
      <c r="CL7" s="5" t="s">
        <v>12</v>
      </c>
      <c r="CM7" s="6" t="s">
        <v>80</v>
      </c>
      <c r="CN7" s="6"/>
      <c r="CO7" s="6"/>
      <c r="CP7" s="6"/>
      <c r="CQ7" s="6"/>
      <c r="CR7" s="6" t="s">
        <v>81</v>
      </c>
      <c r="CS7" s="6"/>
      <c r="CT7" s="6"/>
      <c r="CU7" s="6"/>
      <c r="CV7" s="6"/>
    </row>
    <row r="8" spans="1:100" x14ac:dyDescent="0.2">
      <c r="B8" t="s">
        <v>460</v>
      </c>
      <c r="C8" s="12" t="s">
        <v>83</v>
      </c>
      <c r="D8" s="5"/>
      <c r="E8" s="12" t="s">
        <v>84</v>
      </c>
      <c r="F8" s="12" t="s">
        <v>61</v>
      </c>
      <c r="G8" s="12" t="s">
        <v>61</v>
      </c>
      <c r="H8" s="12" t="s">
        <v>85</v>
      </c>
      <c r="I8" s="12" t="s">
        <v>86</v>
      </c>
      <c r="J8" s="12" t="s">
        <v>87</v>
      </c>
      <c r="K8" s="12" t="s">
        <v>88</v>
      </c>
      <c r="L8" s="12" t="s">
        <v>88</v>
      </c>
      <c r="M8" s="12" t="s">
        <v>23</v>
      </c>
      <c r="N8" s="12" t="s">
        <v>61</v>
      </c>
      <c r="O8" s="5"/>
      <c r="P8" s="12" t="s">
        <v>89</v>
      </c>
      <c r="Q8" s="12" t="s">
        <v>51</v>
      </c>
      <c r="R8" s="12" t="s">
        <v>90</v>
      </c>
      <c r="S8" s="12" t="s">
        <v>91</v>
      </c>
      <c r="T8" s="12" t="s">
        <v>23</v>
      </c>
      <c r="U8" s="53"/>
      <c r="V8" s="5"/>
      <c r="W8" s="12" t="s">
        <v>559</v>
      </c>
      <c r="X8" s="12" t="s">
        <v>92</v>
      </c>
      <c r="Y8" s="12" t="s">
        <v>93</v>
      </c>
      <c r="Z8" s="12" t="s">
        <v>94</v>
      </c>
      <c r="AA8" s="12" t="s">
        <v>23</v>
      </c>
      <c r="AB8" s="12" t="s">
        <v>61</v>
      </c>
      <c r="AC8" s="5"/>
      <c r="AD8" s="12" t="s">
        <v>61</v>
      </c>
      <c r="AE8" s="5"/>
      <c r="AF8" s="12" t="s">
        <v>95</v>
      </c>
      <c r="AG8" s="12" t="s">
        <v>96</v>
      </c>
      <c r="AH8" s="12" t="s">
        <v>97</v>
      </c>
      <c r="AI8" s="12" t="s">
        <v>22</v>
      </c>
      <c r="AJ8" s="12" t="s">
        <v>18</v>
      </c>
      <c r="AK8" s="5"/>
      <c r="AL8" s="12" t="s">
        <v>95</v>
      </c>
      <c r="AM8" s="12" t="s">
        <v>96</v>
      </c>
      <c r="AN8" s="12" t="s">
        <v>97</v>
      </c>
      <c r="AO8" s="12" t="s">
        <v>22</v>
      </c>
      <c r="AP8" s="12" t="s">
        <v>98</v>
      </c>
      <c r="AQ8" s="5"/>
      <c r="AR8" s="12" t="s">
        <v>99</v>
      </c>
      <c r="AS8" s="12" t="s">
        <v>100</v>
      </c>
      <c r="AT8" s="12" t="s">
        <v>101</v>
      </c>
      <c r="AU8" s="12" t="s">
        <v>102</v>
      </c>
      <c r="AV8" s="12" t="s">
        <v>97</v>
      </c>
      <c r="AW8" s="12" t="s">
        <v>22</v>
      </c>
      <c r="AX8" s="12" t="s">
        <v>103</v>
      </c>
      <c r="AY8" s="5"/>
      <c r="AZ8" s="12" t="s">
        <v>104</v>
      </c>
      <c r="BA8" s="12" t="s">
        <v>105</v>
      </c>
      <c r="BB8" s="12" t="s">
        <v>103</v>
      </c>
      <c r="BC8" s="12" t="s">
        <v>22</v>
      </c>
      <c r="BD8" s="12" t="s">
        <v>21</v>
      </c>
      <c r="BE8" s="5"/>
      <c r="BF8" s="12" t="s">
        <v>106</v>
      </c>
      <c r="BG8" s="5"/>
      <c r="BH8" s="12" t="s">
        <v>104</v>
      </c>
      <c r="BI8" s="12" t="s">
        <v>107</v>
      </c>
      <c r="BJ8" s="12" t="s">
        <v>108</v>
      </c>
      <c r="BK8" s="12" t="s">
        <v>109</v>
      </c>
      <c r="BL8" s="12" t="s">
        <v>110</v>
      </c>
      <c r="BM8" s="12" t="s">
        <v>111</v>
      </c>
      <c r="BN8" s="12" t="s">
        <v>112</v>
      </c>
      <c r="BO8" s="12" t="s">
        <v>111</v>
      </c>
      <c r="BP8" s="12" t="s">
        <v>112</v>
      </c>
      <c r="BQ8" s="12" t="s">
        <v>113</v>
      </c>
      <c r="BR8" s="12" t="s">
        <v>85</v>
      </c>
      <c r="BS8" s="12"/>
      <c r="BT8" s="7"/>
      <c r="BU8" s="5" t="s">
        <v>12</v>
      </c>
      <c r="BW8" s="5" t="s">
        <v>12</v>
      </c>
      <c r="BX8" s="12"/>
      <c r="BY8" s="5" t="s">
        <v>12</v>
      </c>
      <c r="BZ8" s="33"/>
      <c r="CA8" s="5" t="s">
        <v>12</v>
      </c>
      <c r="CB8" s="12"/>
      <c r="CC8" s="5"/>
      <c r="CD8" s="52" t="s">
        <v>529</v>
      </c>
      <c r="CE8" s="52" t="s">
        <v>529</v>
      </c>
      <c r="CF8" s="6"/>
      <c r="CG8" s="26">
        <v>1</v>
      </c>
      <c r="CH8" s="36" t="s">
        <v>114</v>
      </c>
      <c r="CI8" s="6"/>
      <c r="CJ8" s="6"/>
      <c r="CK8" s="13">
        <f>(+C75)</f>
        <v>48701382.729999997</v>
      </c>
      <c r="CL8" s="5" t="s">
        <v>12</v>
      </c>
      <c r="CM8" s="6" t="s">
        <v>115</v>
      </c>
      <c r="CN8" s="6"/>
      <c r="CO8" s="6"/>
      <c r="CP8" s="6"/>
      <c r="CQ8" s="5"/>
      <c r="CR8" s="6" t="s">
        <v>116</v>
      </c>
      <c r="CS8" s="6"/>
      <c r="CT8" s="6"/>
      <c r="CU8" s="6"/>
      <c r="CV8" s="6"/>
    </row>
    <row r="9" spans="1:100" x14ac:dyDescent="0.2">
      <c r="C9" s="14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5"/>
      <c r="P9" s="16"/>
      <c r="Q9" s="16"/>
      <c r="R9" s="16"/>
      <c r="S9" s="16"/>
      <c r="T9" s="16"/>
      <c r="U9" s="16"/>
      <c r="V9" s="15"/>
      <c r="W9" s="16"/>
      <c r="X9" s="16"/>
      <c r="Y9" s="16"/>
      <c r="Z9" s="16"/>
      <c r="AA9" s="16"/>
      <c r="AB9" s="16"/>
      <c r="AC9" s="15"/>
      <c r="AD9" s="16"/>
      <c r="AE9" s="15"/>
      <c r="AF9" s="16"/>
      <c r="AG9" s="16"/>
      <c r="AH9" s="16"/>
      <c r="AI9" s="16"/>
      <c r="AJ9" s="16"/>
      <c r="AK9" s="15"/>
      <c r="AL9" s="16"/>
      <c r="AM9" s="16"/>
      <c r="AN9" s="16"/>
      <c r="AO9" s="16"/>
      <c r="AP9" s="16"/>
      <c r="AQ9" s="15"/>
      <c r="AR9" s="16"/>
      <c r="AS9" s="16"/>
      <c r="AT9" s="16"/>
      <c r="AU9" s="16"/>
      <c r="AV9" s="16"/>
      <c r="AW9" s="16"/>
      <c r="AX9" s="16"/>
      <c r="AY9" s="15"/>
      <c r="AZ9" s="16"/>
      <c r="BA9" s="16"/>
      <c r="BB9" s="16"/>
      <c r="BC9" s="16"/>
      <c r="BD9" s="16"/>
      <c r="BE9" s="15"/>
      <c r="BF9" s="17"/>
      <c r="BG9" s="15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5" t="s">
        <v>12</v>
      </c>
      <c r="BV9" s="16"/>
      <c r="BW9" s="15" t="s">
        <v>12</v>
      </c>
      <c r="BX9" s="18"/>
      <c r="BY9" s="5" t="s">
        <v>12</v>
      </c>
      <c r="BZ9" s="68"/>
      <c r="CA9" s="5" t="s">
        <v>12</v>
      </c>
      <c r="CB9" s="17"/>
      <c r="CC9" s="5"/>
      <c r="CD9" s="44"/>
      <c r="CE9" s="44"/>
      <c r="CF9" s="6"/>
      <c r="CG9" s="26"/>
      <c r="CH9" s="6"/>
      <c r="CI9" s="6"/>
      <c r="CJ9" s="6"/>
      <c r="CK9" s="13"/>
      <c r="CL9" s="5" t="s">
        <v>12</v>
      </c>
      <c r="CM9" s="6" t="s">
        <v>117</v>
      </c>
      <c r="CN9" s="6"/>
      <c r="CO9" s="6"/>
      <c r="CP9" s="6"/>
      <c r="CQ9" s="13">
        <f>(+CK12)</f>
        <v>77464541.239999995</v>
      </c>
      <c r="CR9" s="6" t="s">
        <v>118</v>
      </c>
      <c r="CS9" s="6"/>
      <c r="CT9" s="6"/>
      <c r="CU9" s="6"/>
      <c r="CV9" s="5"/>
    </row>
    <row r="10" spans="1:100" x14ac:dyDescent="0.2">
      <c r="A10">
        <f>((IF(OR(BV10&gt;0,BX10&gt;0),1,)))</f>
        <v>1</v>
      </c>
      <c r="B10" t="s">
        <v>461</v>
      </c>
      <c r="C10" s="19">
        <v>2203705</v>
      </c>
      <c r="D10" s="20"/>
      <c r="E10" s="21">
        <v>33878609</v>
      </c>
      <c r="F10" s="21">
        <v>1495747</v>
      </c>
      <c r="G10" s="21">
        <v>36681</v>
      </c>
      <c r="H10" s="21"/>
      <c r="I10" s="21"/>
      <c r="J10" s="21"/>
      <c r="K10" s="21">
        <v>14391607</v>
      </c>
      <c r="L10" s="21">
        <v>9644507</v>
      </c>
      <c r="M10" s="21">
        <v>5848144</v>
      </c>
      <c r="N10" s="19">
        <f>(SUM(E10:M10))</f>
        <v>65295295</v>
      </c>
      <c r="O10" s="20"/>
      <c r="P10" s="21">
        <v>21840105</v>
      </c>
      <c r="Q10" s="21"/>
      <c r="R10" s="21">
        <v>1628502</v>
      </c>
      <c r="S10" s="21"/>
      <c r="T10" s="21"/>
      <c r="U10" s="54">
        <f>(SUM(P10:T10))</f>
        <v>23468607</v>
      </c>
      <c r="V10" s="20"/>
      <c r="W10" s="21">
        <v>4069</v>
      </c>
      <c r="X10" s="21"/>
      <c r="Y10" s="21"/>
      <c r="Z10" s="21">
        <v>5385508</v>
      </c>
      <c r="AA10" s="21"/>
      <c r="AB10" s="19">
        <f>(SUM(W10:AA10))</f>
        <v>5389577</v>
      </c>
      <c r="AC10" s="20"/>
      <c r="AD10" s="19">
        <f t="shared" ref="AD10:AD41" si="0">(+AB10+U10+N10)</f>
        <v>94153479</v>
      </c>
      <c r="AE10" s="20"/>
      <c r="AF10" s="21">
        <v>2909404</v>
      </c>
      <c r="AG10" s="21"/>
      <c r="AH10" s="21"/>
      <c r="AI10" s="21">
        <v>1287485</v>
      </c>
      <c r="AJ10" s="19">
        <f t="shared" ref="AJ10:AJ24" si="1">(SUM(AF10:AI10))</f>
        <v>4196889</v>
      </c>
      <c r="AK10" s="20"/>
      <c r="AL10" s="21">
        <v>27118384</v>
      </c>
      <c r="AM10" s="21">
        <v>1150268</v>
      </c>
      <c r="AN10" s="21"/>
      <c r="AO10" s="21">
        <v>2178357</v>
      </c>
      <c r="AP10" s="19">
        <f>(SUM(AL10:AO10))</f>
        <v>30447009</v>
      </c>
      <c r="AQ10" s="20"/>
      <c r="AR10" s="21">
        <v>6851323</v>
      </c>
      <c r="AS10" s="21">
        <v>1103633</v>
      </c>
      <c r="AT10" s="21">
        <v>1811077</v>
      </c>
      <c r="AU10" s="21">
        <v>286029</v>
      </c>
      <c r="AV10" s="21"/>
      <c r="AW10" s="21">
        <v>10100984</v>
      </c>
      <c r="AX10" s="19">
        <f>(SUM(AR10:AW10))</f>
        <v>20153046</v>
      </c>
      <c r="AY10" s="20"/>
      <c r="AZ10" s="21">
        <v>7308888</v>
      </c>
      <c r="BA10" s="21"/>
      <c r="BB10" s="21">
        <v>3380224</v>
      </c>
      <c r="BC10" s="21"/>
      <c r="BD10" s="19">
        <f>(SUM(AZ10:BC10))</f>
        <v>10689112</v>
      </c>
      <c r="BE10" s="20"/>
      <c r="BF10" s="22">
        <v>5963020</v>
      </c>
      <c r="BG10" s="20"/>
      <c r="BH10" s="21">
        <v>8655165</v>
      </c>
      <c r="BI10" s="21"/>
      <c r="BJ10" s="21"/>
      <c r="BK10" s="21">
        <v>1071513</v>
      </c>
      <c r="BL10" s="21">
        <v>5632119</v>
      </c>
      <c r="BM10" s="21"/>
      <c r="BN10" s="21"/>
      <c r="BO10" s="21"/>
      <c r="BP10" s="21"/>
      <c r="BQ10" s="21">
        <v>449509</v>
      </c>
      <c r="BR10" s="21"/>
      <c r="BS10" s="21">
        <v>7847489</v>
      </c>
      <c r="BT10" s="19">
        <f>((SUM(BH10:BS10)))</f>
        <v>23655795</v>
      </c>
      <c r="BU10" s="20" t="s">
        <v>12</v>
      </c>
      <c r="BV10" s="19">
        <f t="shared" ref="BV10:BV41" si="2">(+BT10+BF10+BD10+AX10+AP10+AJ10)</f>
        <v>95104871</v>
      </c>
      <c r="BW10" s="20" t="s">
        <v>12</v>
      </c>
      <c r="BX10" s="19">
        <f t="shared" ref="BX10:BX41" si="3">((+AB10+U10+N10)-BV10)</f>
        <v>-951392</v>
      </c>
      <c r="BY10" s="20" t="s">
        <v>12</v>
      </c>
      <c r="BZ10" s="19"/>
      <c r="CA10" s="20" t="s">
        <v>12</v>
      </c>
      <c r="CB10" s="19">
        <f>(+BX10+BZ10+C10)</f>
        <v>1252313</v>
      </c>
      <c r="CC10" s="5"/>
      <c r="CD10" s="50"/>
      <c r="CE10" s="50">
        <v>1252313</v>
      </c>
      <c r="CF10" s="6"/>
      <c r="CG10" s="41"/>
      <c r="CH10" s="6" t="s">
        <v>23</v>
      </c>
      <c r="CI10" s="6"/>
      <c r="CJ10" s="6"/>
      <c r="CK10" s="13"/>
      <c r="CL10" s="5" t="s">
        <v>12</v>
      </c>
      <c r="CM10" s="6" t="s">
        <v>119</v>
      </c>
      <c r="CN10" s="6"/>
      <c r="CO10" s="6"/>
      <c r="CP10" s="6"/>
      <c r="CQ10" s="13">
        <f>+CK15</f>
        <v>232737</v>
      </c>
      <c r="CR10" s="6" t="s">
        <v>120</v>
      </c>
      <c r="CS10" s="6"/>
      <c r="CT10" s="6"/>
      <c r="CU10" s="6"/>
      <c r="CV10" s="6">
        <f>+CK64+CK65</f>
        <v>9185142.5</v>
      </c>
    </row>
    <row r="11" spans="1:100" x14ac:dyDescent="0.2">
      <c r="A11">
        <f t="shared" ref="A11:A73" si="4">((IF(OR(BV11&gt;0,BX11&gt;0),1,)))</f>
        <v>1</v>
      </c>
      <c r="B11" t="s">
        <v>546</v>
      </c>
      <c r="C11" s="19">
        <v>124746</v>
      </c>
      <c r="D11" s="20"/>
      <c r="E11" s="21">
        <v>9991</v>
      </c>
      <c r="F11" s="21"/>
      <c r="G11" s="21"/>
      <c r="H11" s="21"/>
      <c r="I11" s="21"/>
      <c r="J11" s="21"/>
      <c r="K11" s="21"/>
      <c r="L11" s="21"/>
      <c r="M11" s="21">
        <v>763.24</v>
      </c>
      <c r="N11" s="19">
        <f t="shared" ref="N11:N73" si="5">(SUM(E11:M11))</f>
        <v>10754.24</v>
      </c>
      <c r="O11" s="20"/>
      <c r="P11" s="21">
        <v>106728</v>
      </c>
      <c r="Q11" s="21"/>
      <c r="R11" s="21"/>
      <c r="S11" s="21"/>
      <c r="T11" s="21">
        <v>1202.99</v>
      </c>
      <c r="U11" s="55">
        <f t="shared" ref="U11:U73" si="6">(SUM(P11:T11))</f>
        <v>107930.99</v>
      </c>
      <c r="V11" s="20"/>
      <c r="W11" s="21">
        <v>5000</v>
      </c>
      <c r="X11" s="21"/>
      <c r="Y11" s="21"/>
      <c r="Z11" s="21"/>
      <c r="AA11" s="21"/>
      <c r="AB11" s="19">
        <f t="shared" ref="AB11:AB73" si="7">(SUM(W11:AA11))</f>
        <v>5000</v>
      </c>
      <c r="AC11" s="20"/>
      <c r="AD11" s="19">
        <f t="shared" si="0"/>
        <v>123685.23000000001</v>
      </c>
      <c r="AE11" s="20"/>
      <c r="AF11" s="21"/>
      <c r="AG11" s="21"/>
      <c r="AH11" s="21"/>
      <c r="AI11" s="21"/>
      <c r="AJ11" s="19">
        <f t="shared" si="1"/>
        <v>0</v>
      </c>
      <c r="AK11" s="20"/>
      <c r="AL11" s="21"/>
      <c r="AM11" s="21">
        <v>8154.06</v>
      </c>
      <c r="AN11" s="21"/>
      <c r="AO11" s="21">
        <v>665</v>
      </c>
      <c r="AP11" s="19">
        <f t="shared" ref="AP11:AP73" si="8">(SUM(AL11:AO11))</f>
        <v>8819.0600000000013</v>
      </c>
      <c r="AQ11" s="20"/>
      <c r="AR11" s="21"/>
      <c r="AS11" s="21">
        <v>6132</v>
      </c>
      <c r="AT11" s="21">
        <v>8379.0300000000007</v>
      </c>
      <c r="AU11" s="21">
        <v>15643.6</v>
      </c>
      <c r="AV11" s="21"/>
      <c r="AW11" s="21">
        <v>5000</v>
      </c>
      <c r="AX11" s="19">
        <f t="shared" ref="AX11:AX73" si="9">(SUM(AR11:AW11))</f>
        <v>35154.630000000005</v>
      </c>
      <c r="AY11" s="20"/>
      <c r="AZ11" s="21"/>
      <c r="BA11" s="21"/>
      <c r="BB11" s="21">
        <v>18581.78</v>
      </c>
      <c r="BC11" s="21"/>
      <c r="BD11" s="19">
        <f t="shared" ref="BD11:BD73" si="10">(SUM(AZ11:BC11))</f>
        <v>18581.78</v>
      </c>
      <c r="BE11" s="20"/>
      <c r="BF11" s="22">
        <v>24880.7</v>
      </c>
      <c r="BG11" s="20"/>
      <c r="BH11" s="21"/>
      <c r="BI11" s="21"/>
      <c r="BJ11" s="21"/>
      <c r="BK11" s="21">
        <v>1070</v>
      </c>
      <c r="BL11" s="21"/>
      <c r="BM11" s="21"/>
      <c r="BN11" s="21"/>
      <c r="BO11" s="21"/>
      <c r="BP11" s="21"/>
      <c r="BQ11" s="21">
        <v>12500</v>
      </c>
      <c r="BR11" s="21"/>
      <c r="BS11" s="21">
        <v>2500.67</v>
      </c>
      <c r="BT11" s="19">
        <f t="shared" ref="BT11:BT73" si="11">((SUM(BH11:BS11)))</f>
        <v>16070.67</v>
      </c>
      <c r="BU11" s="20" t="s">
        <v>12</v>
      </c>
      <c r="BV11" s="19">
        <f t="shared" si="2"/>
        <v>103506.84</v>
      </c>
      <c r="BW11" s="20" t="s">
        <v>12</v>
      </c>
      <c r="BX11" s="19">
        <f t="shared" si="3"/>
        <v>20178.390000000014</v>
      </c>
      <c r="BY11" s="20" t="s">
        <v>12</v>
      </c>
      <c r="BZ11" s="19"/>
      <c r="CA11" s="20" t="s">
        <v>12</v>
      </c>
      <c r="CB11" s="19">
        <f t="shared" ref="CB11:CB73" si="12">(+BX11+BZ11+C11)</f>
        <v>144924.39000000001</v>
      </c>
      <c r="CC11" s="5"/>
      <c r="CD11" s="51">
        <v>40000</v>
      </c>
      <c r="CE11" s="51">
        <v>104925</v>
      </c>
      <c r="CF11" s="6"/>
      <c r="CG11" s="2"/>
      <c r="CH11" s="37" t="s">
        <v>122</v>
      </c>
      <c r="CI11" s="6"/>
      <c r="CJ11" s="6"/>
      <c r="CK11" s="13"/>
      <c r="CL11" s="5" t="s">
        <v>12</v>
      </c>
      <c r="CM11" s="6" t="s">
        <v>123</v>
      </c>
      <c r="CN11" s="6"/>
      <c r="CO11" s="6"/>
      <c r="CP11" s="6"/>
      <c r="CQ11" s="23"/>
      <c r="CR11" s="6" t="s">
        <v>124</v>
      </c>
      <c r="CS11" s="6"/>
      <c r="CT11" s="6"/>
      <c r="CU11" s="6"/>
      <c r="CV11" s="6">
        <f>+CK68</f>
        <v>6710941.4900000002</v>
      </c>
    </row>
    <row r="12" spans="1:100" x14ac:dyDescent="0.2">
      <c r="A12">
        <f t="shared" si="4"/>
        <v>1</v>
      </c>
      <c r="B12" t="s">
        <v>462</v>
      </c>
      <c r="C12" s="19">
        <v>63661</v>
      </c>
      <c r="D12" s="20"/>
      <c r="E12" s="21">
        <v>28836</v>
      </c>
      <c r="F12" s="21"/>
      <c r="G12" s="21">
        <v>150</v>
      </c>
      <c r="H12" s="21">
        <v>40000</v>
      </c>
      <c r="I12" s="21"/>
      <c r="J12" s="21"/>
      <c r="K12" s="21"/>
      <c r="L12" s="21"/>
      <c r="M12" s="21">
        <v>10897</v>
      </c>
      <c r="N12" s="19">
        <f t="shared" si="5"/>
        <v>79883</v>
      </c>
      <c r="O12" s="20"/>
      <c r="P12" s="21">
        <v>133384</v>
      </c>
      <c r="Q12" s="21"/>
      <c r="R12" s="21"/>
      <c r="S12" s="21"/>
      <c r="T12" s="21">
        <v>131075</v>
      </c>
      <c r="U12" s="55">
        <f t="shared" si="6"/>
        <v>264459</v>
      </c>
      <c r="V12" s="20"/>
      <c r="W12" s="21">
        <v>21628</v>
      </c>
      <c r="X12" s="21"/>
      <c r="Y12" s="21"/>
      <c r="Z12" s="21"/>
      <c r="AA12" s="21">
        <v>131936</v>
      </c>
      <c r="AB12" s="19">
        <f t="shared" si="7"/>
        <v>153564</v>
      </c>
      <c r="AC12" s="20"/>
      <c r="AD12" s="19">
        <f t="shared" si="0"/>
        <v>497906</v>
      </c>
      <c r="AE12" s="20"/>
      <c r="AF12" s="21"/>
      <c r="AG12" s="21">
        <v>38000</v>
      </c>
      <c r="AH12" s="21"/>
      <c r="AI12" s="21">
        <v>563</v>
      </c>
      <c r="AJ12" s="19">
        <f t="shared" si="1"/>
        <v>38563</v>
      </c>
      <c r="AK12" s="20"/>
      <c r="AL12" s="21">
        <v>86000</v>
      </c>
      <c r="AM12" s="21">
        <v>42000</v>
      </c>
      <c r="AN12" s="21"/>
      <c r="AO12" s="21">
        <v>4000</v>
      </c>
      <c r="AP12" s="19">
        <f t="shared" si="8"/>
        <v>132000</v>
      </c>
      <c r="AQ12" s="20"/>
      <c r="AR12" s="21">
        <v>8100</v>
      </c>
      <c r="AS12" s="21"/>
      <c r="AT12" s="21">
        <v>67237</v>
      </c>
      <c r="AU12" s="21">
        <v>33287</v>
      </c>
      <c r="AV12" s="21"/>
      <c r="AW12" s="21"/>
      <c r="AX12" s="19">
        <f t="shared" si="9"/>
        <v>108624</v>
      </c>
      <c r="AY12" s="20"/>
      <c r="AZ12" s="21"/>
      <c r="BA12" s="21">
        <v>36757</v>
      </c>
      <c r="BB12" s="21">
        <v>9316</v>
      </c>
      <c r="BC12" s="21"/>
      <c r="BD12" s="19">
        <f t="shared" si="10"/>
        <v>46073</v>
      </c>
      <c r="BE12" s="20"/>
      <c r="BF12" s="22">
        <v>13000</v>
      </c>
      <c r="BG12" s="20"/>
      <c r="BH12" s="21"/>
      <c r="BI12" s="21"/>
      <c r="BJ12" s="21"/>
      <c r="BK12" s="21">
        <v>8234</v>
      </c>
      <c r="BL12" s="21"/>
      <c r="BM12" s="21">
        <v>22550</v>
      </c>
      <c r="BN12" s="21"/>
      <c r="BO12" s="21"/>
      <c r="BP12" s="21"/>
      <c r="BQ12" s="21"/>
      <c r="BR12" s="21"/>
      <c r="BS12" s="21"/>
      <c r="BT12" s="19">
        <f t="shared" si="11"/>
        <v>30784</v>
      </c>
      <c r="BU12" s="20" t="s">
        <v>12</v>
      </c>
      <c r="BV12" s="19">
        <f t="shared" si="2"/>
        <v>369044</v>
      </c>
      <c r="BW12" s="20" t="s">
        <v>12</v>
      </c>
      <c r="BX12" s="19">
        <f t="shared" si="3"/>
        <v>128862</v>
      </c>
      <c r="BY12" s="20" t="s">
        <v>12</v>
      </c>
      <c r="BZ12" s="19">
        <v>14364</v>
      </c>
      <c r="CA12" s="20" t="s">
        <v>12</v>
      </c>
      <c r="CB12" s="19">
        <f t="shared" si="12"/>
        <v>206887</v>
      </c>
      <c r="CC12" s="5"/>
      <c r="CD12" s="51">
        <v>100000</v>
      </c>
      <c r="CE12" s="51">
        <v>106887</v>
      </c>
      <c r="CF12" s="6"/>
      <c r="CG12" s="26">
        <v>2</v>
      </c>
      <c r="CH12" s="6" t="s">
        <v>126</v>
      </c>
      <c r="CI12" s="6"/>
      <c r="CJ12" s="6"/>
      <c r="CK12" s="13">
        <f>(+E75)</f>
        <v>77464541.239999995</v>
      </c>
      <c r="CL12" s="5" t="s">
        <v>12</v>
      </c>
      <c r="CM12" s="6" t="s">
        <v>127</v>
      </c>
      <c r="CN12" s="6"/>
      <c r="CO12" s="6"/>
      <c r="CP12" s="6"/>
      <c r="CQ12" s="13">
        <v>0</v>
      </c>
      <c r="CR12" s="6" t="s">
        <v>128</v>
      </c>
      <c r="CS12" s="6"/>
      <c r="CT12" s="6"/>
      <c r="CU12" s="6"/>
      <c r="CV12" s="6">
        <f>+CK50</f>
        <v>53531763.420000009</v>
      </c>
    </row>
    <row r="13" spans="1:100" x14ac:dyDescent="0.2">
      <c r="A13">
        <f t="shared" si="4"/>
        <v>1</v>
      </c>
      <c r="B13" t="s">
        <v>463</v>
      </c>
      <c r="C13" s="19">
        <v>133395</v>
      </c>
      <c r="D13" s="20"/>
      <c r="E13" s="21">
        <v>92441</v>
      </c>
      <c r="F13" s="21">
        <v>2200</v>
      </c>
      <c r="G13" s="21">
        <v>83</v>
      </c>
      <c r="H13" s="21"/>
      <c r="I13" s="21"/>
      <c r="J13" s="21">
        <v>71029</v>
      </c>
      <c r="K13" s="21"/>
      <c r="L13" s="21"/>
      <c r="M13" s="21">
        <v>4730</v>
      </c>
      <c r="N13" s="19">
        <f t="shared" si="5"/>
        <v>170483</v>
      </c>
      <c r="O13" s="20"/>
      <c r="P13" s="21">
        <v>174278</v>
      </c>
      <c r="Q13" s="21">
        <v>8453</v>
      </c>
      <c r="R13" s="21"/>
      <c r="S13" s="21"/>
      <c r="T13" s="21"/>
      <c r="U13" s="55">
        <f t="shared" si="6"/>
        <v>182731</v>
      </c>
      <c r="V13" s="20"/>
      <c r="W13" s="21"/>
      <c r="X13" s="21"/>
      <c r="Y13" s="21"/>
      <c r="Z13" s="21"/>
      <c r="AA13" s="21"/>
      <c r="AB13" s="19">
        <f t="shared" si="7"/>
        <v>0</v>
      </c>
      <c r="AC13" s="20"/>
      <c r="AD13" s="19">
        <f t="shared" si="0"/>
        <v>353214</v>
      </c>
      <c r="AE13" s="20"/>
      <c r="AF13" s="21"/>
      <c r="AG13" s="21"/>
      <c r="AH13" s="21"/>
      <c r="AI13" s="21"/>
      <c r="AJ13" s="19">
        <f t="shared" si="1"/>
        <v>0</v>
      </c>
      <c r="AK13" s="20"/>
      <c r="AL13" s="21"/>
      <c r="AM13" s="21"/>
      <c r="AN13" s="21"/>
      <c r="AO13" s="21"/>
      <c r="AP13" s="19">
        <f t="shared" si="8"/>
        <v>0</v>
      </c>
      <c r="AQ13" s="20"/>
      <c r="AR13" s="21">
        <v>79729</v>
      </c>
      <c r="AS13" s="21"/>
      <c r="AT13" s="21"/>
      <c r="AU13" s="21"/>
      <c r="AV13" s="21"/>
      <c r="AW13" s="21">
        <v>118096</v>
      </c>
      <c r="AX13" s="19">
        <f t="shared" si="9"/>
        <v>197825</v>
      </c>
      <c r="AY13" s="20"/>
      <c r="AZ13" s="21">
        <v>73605</v>
      </c>
      <c r="BA13" s="21"/>
      <c r="BB13" s="21">
        <v>35126</v>
      </c>
      <c r="BC13" s="21"/>
      <c r="BD13" s="19">
        <f t="shared" si="10"/>
        <v>108731</v>
      </c>
      <c r="BE13" s="20"/>
      <c r="BF13" s="22">
        <v>14832</v>
      </c>
      <c r="BG13" s="20"/>
      <c r="BH13" s="21"/>
      <c r="BI13" s="21"/>
      <c r="BJ13" s="21"/>
      <c r="BK13" s="21">
        <v>5536</v>
      </c>
      <c r="BL13" s="21"/>
      <c r="BM13" s="21"/>
      <c r="BN13" s="21">
        <v>6</v>
      </c>
      <c r="BO13" s="21"/>
      <c r="BP13" s="21">
        <v>24371</v>
      </c>
      <c r="BQ13" s="21"/>
      <c r="BR13" s="21"/>
      <c r="BS13" s="21">
        <v>11584</v>
      </c>
      <c r="BT13" s="19">
        <f t="shared" si="11"/>
        <v>41497</v>
      </c>
      <c r="BU13" s="20" t="s">
        <v>12</v>
      </c>
      <c r="BV13" s="19">
        <f t="shared" si="2"/>
        <v>362885</v>
      </c>
      <c r="BW13" s="20" t="s">
        <v>12</v>
      </c>
      <c r="BX13" s="19">
        <f t="shared" si="3"/>
        <v>-9671</v>
      </c>
      <c r="BY13" s="20" t="s">
        <v>12</v>
      </c>
      <c r="BZ13" s="19"/>
      <c r="CA13" s="20" t="s">
        <v>12</v>
      </c>
      <c r="CB13" s="19">
        <f t="shared" si="12"/>
        <v>123724</v>
      </c>
      <c r="CC13" s="5"/>
      <c r="CD13" s="51"/>
      <c r="CE13" s="51"/>
      <c r="CF13" s="6"/>
      <c r="CG13" s="26">
        <v>3</v>
      </c>
      <c r="CH13" s="6" t="s">
        <v>130</v>
      </c>
      <c r="CI13" s="6"/>
      <c r="CJ13" s="6"/>
      <c r="CK13" s="13">
        <f>(+F75)</f>
        <v>1867410.94</v>
      </c>
      <c r="CL13" s="5" t="s">
        <v>12</v>
      </c>
      <c r="CM13" s="6" t="s">
        <v>131</v>
      </c>
      <c r="CN13" s="6"/>
      <c r="CO13" s="6"/>
      <c r="CP13" s="6"/>
      <c r="CQ13" s="13">
        <f>+CK19</f>
        <v>9644507</v>
      </c>
      <c r="CR13" s="6" t="s">
        <v>132</v>
      </c>
      <c r="CS13" s="6"/>
      <c r="CT13" s="6"/>
      <c r="CU13" s="6"/>
      <c r="CV13" s="6">
        <f>(SUM(CV9:CV12))</f>
        <v>69427847.410000011</v>
      </c>
    </row>
    <row r="14" spans="1:100" x14ac:dyDescent="0.2">
      <c r="A14">
        <f t="shared" si="4"/>
        <v>1</v>
      </c>
      <c r="B14" t="s">
        <v>464</v>
      </c>
      <c r="C14" s="19">
        <v>1871839</v>
      </c>
      <c r="D14" s="20"/>
      <c r="E14" s="21">
        <v>930337</v>
      </c>
      <c r="F14" s="21">
        <v>40000</v>
      </c>
      <c r="G14" s="21">
        <v>3874</v>
      </c>
      <c r="H14" s="21"/>
      <c r="I14" s="21"/>
      <c r="J14" s="21"/>
      <c r="K14" s="21"/>
      <c r="L14" s="21"/>
      <c r="M14" s="21">
        <v>80814</v>
      </c>
      <c r="N14" s="19">
        <f t="shared" si="5"/>
        <v>1055025</v>
      </c>
      <c r="O14" s="20"/>
      <c r="P14" s="21">
        <v>822837</v>
      </c>
      <c r="Q14" s="21">
        <v>94889</v>
      </c>
      <c r="R14" s="21"/>
      <c r="S14" s="21"/>
      <c r="T14" s="21">
        <v>39107</v>
      </c>
      <c r="U14" s="55">
        <f t="shared" si="6"/>
        <v>956833</v>
      </c>
      <c r="V14" s="20"/>
      <c r="W14" s="21">
        <v>14194</v>
      </c>
      <c r="X14" s="21"/>
      <c r="Y14" s="21"/>
      <c r="Z14" s="21"/>
      <c r="AA14" s="21"/>
      <c r="AB14" s="19">
        <f t="shared" si="7"/>
        <v>14194</v>
      </c>
      <c r="AC14" s="20"/>
      <c r="AD14" s="19">
        <f t="shared" si="0"/>
        <v>2026052</v>
      </c>
      <c r="AE14" s="20"/>
      <c r="AF14" s="21"/>
      <c r="AG14" s="21"/>
      <c r="AH14" s="21"/>
      <c r="AI14" s="21"/>
      <c r="AJ14" s="19">
        <f t="shared" si="1"/>
        <v>0</v>
      </c>
      <c r="AK14" s="20"/>
      <c r="AL14" s="21">
        <v>424737</v>
      </c>
      <c r="AM14" s="21"/>
      <c r="AN14" s="21"/>
      <c r="AO14" s="21"/>
      <c r="AP14" s="19">
        <f t="shared" si="8"/>
        <v>424737</v>
      </c>
      <c r="AQ14" s="20"/>
      <c r="AR14" s="21">
        <v>499483</v>
      </c>
      <c r="AS14" s="21">
        <v>27667</v>
      </c>
      <c r="AT14" s="21">
        <v>2367</v>
      </c>
      <c r="AU14" s="21">
        <v>36033</v>
      </c>
      <c r="AV14" s="21">
        <v>59603</v>
      </c>
      <c r="AW14" s="21">
        <v>93233</v>
      </c>
      <c r="AX14" s="19">
        <f t="shared" si="9"/>
        <v>718386</v>
      </c>
      <c r="AY14" s="20"/>
      <c r="AZ14" s="21">
        <v>153167</v>
      </c>
      <c r="BA14" s="21"/>
      <c r="BB14" s="21">
        <v>125367</v>
      </c>
      <c r="BC14" s="21">
        <v>83351</v>
      </c>
      <c r="BD14" s="19">
        <f t="shared" si="10"/>
        <v>361885</v>
      </c>
      <c r="BE14" s="20"/>
      <c r="BF14" s="22">
        <v>320994</v>
      </c>
      <c r="BG14" s="20"/>
      <c r="BH14" s="21"/>
      <c r="BI14" s="21"/>
      <c r="BJ14" s="21"/>
      <c r="BK14" s="21">
        <v>2372</v>
      </c>
      <c r="BL14" s="21">
        <v>11482</v>
      </c>
      <c r="BM14" s="21"/>
      <c r="BN14" s="21"/>
      <c r="BO14" s="21"/>
      <c r="BP14" s="21"/>
      <c r="BQ14" s="21">
        <v>122416</v>
      </c>
      <c r="BR14" s="21"/>
      <c r="BS14" s="21"/>
      <c r="BT14" s="19">
        <f t="shared" si="11"/>
        <v>136270</v>
      </c>
      <c r="BU14" s="20" t="s">
        <v>12</v>
      </c>
      <c r="BV14" s="19">
        <f t="shared" si="2"/>
        <v>1962272</v>
      </c>
      <c r="BW14" s="20" t="s">
        <v>12</v>
      </c>
      <c r="BX14" s="19">
        <f t="shared" si="3"/>
        <v>63780</v>
      </c>
      <c r="BY14" s="20" t="s">
        <v>12</v>
      </c>
      <c r="BZ14" s="19"/>
      <c r="CA14" s="20" t="s">
        <v>12</v>
      </c>
      <c r="CB14" s="19">
        <f t="shared" si="12"/>
        <v>1935619</v>
      </c>
      <c r="CC14" s="5"/>
      <c r="CD14" s="51">
        <v>1038248</v>
      </c>
      <c r="CE14" s="51"/>
      <c r="CF14" s="6"/>
      <c r="CG14" s="26">
        <v>4</v>
      </c>
      <c r="CH14" s="6" t="s">
        <v>134</v>
      </c>
      <c r="CI14" s="6"/>
      <c r="CJ14" s="6"/>
      <c r="CK14" s="13">
        <f>(+G75)</f>
        <v>317494.44999999995</v>
      </c>
      <c r="CL14" s="5" t="s">
        <v>12</v>
      </c>
      <c r="CM14" s="6" t="s">
        <v>135</v>
      </c>
      <c r="CN14" s="6"/>
      <c r="CO14" s="6"/>
      <c r="CP14" s="6"/>
      <c r="CQ14" s="13">
        <f>+CK13+CK14+CK18</f>
        <v>16629329.390000001</v>
      </c>
      <c r="CR14" s="6" t="s">
        <v>136</v>
      </c>
      <c r="CS14" s="6"/>
      <c r="CT14" s="6"/>
      <c r="CU14" s="6"/>
      <c r="CV14" s="5"/>
    </row>
    <row r="15" spans="1:100" x14ac:dyDescent="0.2">
      <c r="A15">
        <f t="shared" si="4"/>
        <v>1</v>
      </c>
      <c r="B15" t="s">
        <v>465</v>
      </c>
      <c r="C15" s="19">
        <v>0</v>
      </c>
      <c r="D15" s="20"/>
      <c r="E15" s="21">
        <v>1513538</v>
      </c>
      <c r="F15" s="21">
        <v>67399</v>
      </c>
      <c r="G15" s="21">
        <v>3095</v>
      </c>
      <c r="H15" s="21"/>
      <c r="I15" s="21"/>
      <c r="J15" s="21"/>
      <c r="K15" s="21"/>
      <c r="L15" s="21"/>
      <c r="M15" s="21">
        <v>172844</v>
      </c>
      <c r="N15" s="19">
        <f t="shared" si="5"/>
        <v>1756876</v>
      </c>
      <c r="O15" s="20"/>
      <c r="P15" s="21">
        <v>1515982</v>
      </c>
      <c r="Q15" s="21"/>
      <c r="R15" s="21">
        <v>215959</v>
      </c>
      <c r="S15" s="21"/>
      <c r="T15" s="21">
        <v>93525</v>
      </c>
      <c r="U15" s="55">
        <f t="shared" si="6"/>
        <v>1825466</v>
      </c>
      <c r="V15" s="20"/>
      <c r="W15" s="21">
        <v>83290</v>
      </c>
      <c r="X15" s="21"/>
      <c r="Y15" s="21"/>
      <c r="Z15" s="21"/>
      <c r="AA15" s="21"/>
      <c r="AB15" s="19">
        <f t="shared" si="7"/>
        <v>83290</v>
      </c>
      <c r="AC15" s="20"/>
      <c r="AD15" s="19">
        <f t="shared" si="0"/>
        <v>3665632</v>
      </c>
      <c r="AE15" s="20"/>
      <c r="AF15" s="21"/>
      <c r="AG15" s="21"/>
      <c r="AH15" s="21"/>
      <c r="AI15" s="21"/>
      <c r="AJ15" s="19">
        <f t="shared" si="1"/>
        <v>0</v>
      </c>
      <c r="AK15" s="20"/>
      <c r="AL15" s="21">
        <v>529454</v>
      </c>
      <c r="AM15" s="21">
        <v>181111</v>
      </c>
      <c r="AN15" s="21"/>
      <c r="AO15" s="21">
        <v>443262</v>
      </c>
      <c r="AP15" s="19">
        <f t="shared" si="8"/>
        <v>1153827</v>
      </c>
      <c r="AQ15" s="20"/>
      <c r="AR15" s="21">
        <v>1167788</v>
      </c>
      <c r="AS15" s="21"/>
      <c r="AT15" s="21"/>
      <c r="AU15" s="21"/>
      <c r="AV15" s="21"/>
      <c r="AW15" s="21">
        <v>728486</v>
      </c>
      <c r="AX15" s="19">
        <f t="shared" si="9"/>
        <v>1896274</v>
      </c>
      <c r="AY15" s="20"/>
      <c r="AZ15" s="21">
        <v>261045</v>
      </c>
      <c r="BA15" s="21">
        <v>57370</v>
      </c>
      <c r="BB15" s="21"/>
      <c r="BC15" s="21"/>
      <c r="BD15" s="19">
        <f t="shared" si="10"/>
        <v>318415</v>
      </c>
      <c r="BE15" s="20"/>
      <c r="BF15" s="22">
        <v>50186</v>
      </c>
      <c r="BG15" s="20"/>
      <c r="BH15" s="21"/>
      <c r="BI15" s="21"/>
      <c r="BJ15" s="21"/>
      <c r="BK15" s="21">
        <v>7524</v>
      </c>
      <c r="BL15" s="21"/>
      <c r="BM15" s="21"/>
      <c r="BN15" s="21">
        <v>4468</v>
      </c>
      <c r="BO15" s="21"/>
      <c r="BP15" s="21"/>
      <c r="BQ15" s="21"/>
      <c r="BR15" s="21"/>
      <c r="BS15" s="21"/>
      <c r="BT15" s="19">
        <f t="shared" si="11"/>
        <v>11992</v>
      </c>
      <c r="BU15" s="20" t="s">
        <v>12</v>
      </c>
      <c r="BV15" s="19">
        <f t="shared" si="2"/>
        <v>3430694</v>
      </c>
      <c r="BW15" s="20" t="s">
        <v>12</v>
      </c>
      <c r="BX15" s="19">
        <f t="shared" si="3"/>
        <v>234938</v>
      </c>
      <c r="BY15" s="20" t="s">
        <v>12</v>
      </c>
      <c r="BZ15" s="19"/>
      <c r="CA15" s="20" t="s">
        <v>12</v>
      </c>
      <c r="CB15" s="19">
        <f t="shared" si="12"/>
        <v>234938</v>
      </c>
      <c r="CC15" s="5"/>
      <c r="CD15" s="51"/>
      <c r="CE15" s="51">
        <v>234938</v>
      </c>
      <c r="CF15" s="6"/>
      <c r="CG15" s="26">
        <v>5</v>
      </c>
      <c r="CH15" s="6" t="s">
        <v>138</v>
      </c>
      <c r="CI15" s="6"/>
      <c r="CJ15" s="6"/>
      <c r="CK15" s="13">
        <f>(+H75)</f>
        <v>232737</v>
      </c>
      <c r="CL15" s="5" t="s">
        <v>12</v>
      </c>
      <c r="CM15" s="6" t="s">
        <v>139</v>
      </c>
      <c r="CN15" s="6"/>
      <c r="CO15" s="6"/>
      <c r="CP15" s="6"/>
      <c r="CQ15" s="13">
        <f>+CK20</f>
        <v>8113448.3299999991</v>
      </c>
      <c r="CR15" s="6" t="s">
        <v>140</v>
      </c>
      <c r="CS15" s="6"/>
      <c r="CT15" s="6"/>
      <c r="CU15" s="6"/>
      <c r="CV15" s="6">
        <f>+CK52+CK53+CK55+CK56+CK57+CK59+CK60+CK61+CK62+CK66</f>
        <v>79599857.479999989</v>
      </c>
    </row>
    <row r="16" spans="1:100" x14ac:dyDescent="0.2">
      <c r="A16">
        <f t="shared" si="4"/>
        <v>1</v>
      </c>
      <c r="B16" t="s">
        <v>466</v>
      </c>
      <c r="C16" s="19">
        <v>2691231</v>
      </c>
      <c r="D16" s="20"/>
      <c r="E16" s="21">
        <v>4139663</v>
      </c>
      <c r="F16" s="21">
        <v>4427</v>
      </c>
      <c r="G16" s="21">
        <v>13992</v>
      </c>
      <c r="H16" s="21"/>
      <c r="I16" s="21">
        <v>195</v>
      </c>
      <c r="J16" s="21"/>
      <c r="K16" s="21"/>
      <c r="L16" s="21"/>
      <c r="M16" s="21">
        <v>108460</v>
      </c>
      <c r="N16" s="19">
        <f t="shared" si="5"/>
        <v>4266737</v>
      </c>
      <c r="O16" s="20"/>
      <c r="P16" s="21">
        <v>1827581</v>
      </c>
      <c r="Q16" s="21"/>
      <c r="R16" s="21">
        <v>216089</v>
      </c>
      <c r="S16" s="21"/>
      <c r="T16" s="21"/>
      <c r="U16" s="55">
        <f t="shared" si="6"/>
        <v>2043670</v>
      </c>
      <c r="V16" s="20"/>
      <c r="W16" s="21"/>
      <c r="X16" s="21"/>
      <c r="Y16" s="21"/>
      <c r="Z16" s="21"/>
      <c r="AA16" s="21">
        <v>25298</v>
      </c>
      <c r="AB16" s="19">
        <f t="shared" si="7"/>
        <v>25298</v>
      </c>
      <c r="AC16" s="20"/>
      <c r="AD16" s="19">
        <f t="shared" si="0"/>
        <v>6335705</v>
      </c>
      <c r="AE16" s="20"/>
      <c r="AF16" s="21"/>
      <c r="AG16" s="21"/>
      <c r="AH16" s="21"/>
      <c r="AI16" s="21"/>
      <c r="AJ16" s="19">
        <f t="shared" si="1"/>
        <v>0</v>
      </c>
      <c r="AK16" s="20"/>
      <c r="AL16" s="21">
        <v>1568170</v>
      </c>
      <c r="AM16" s="21">
        <v>443892</v>
      </c>
      <c r="AN16" s="21"/>
      <c r="AO16" s="21"/>
      <c r="AP16" s="19">
        <f t="shared" si="8"/>
        <v>2012062</v>
      </c>
      <c r="AQ16" s="20"/>
      <c r="AR16" s="21">
        <v>818535</v>
      </c>
      <c r="AS16" s="21">
        <v>50298</v>
      </c>
      <c r="AT16" s="21">
        <v>48893</v>
      </c>
      <c r="AU16" s="21">
        <v>2641</v>
      </c>
      <c r="AV16" s="21"/>
      <c r="AW16" s="21">
        <v>779684</v>
      </c>
      <c r="AX16" s="19">
        <f t="shared" si="9"/>
        <v>1700051</v>
      </c>
      <c r="AY16" s="20"/>
      <c r="AZ16" s="21">
        <v>686783</v>
      </c>
      <c r="BA16" s="21">
        <v>297767</v>
      </c>
      <c r="BB16" s="21">
        <v>555419</v>
      </c>
      <c r="BC16" s="21">
        <v>27829</v>
      </c>
      <c r="BD16" s="19">
        <f t="shared" si="10"/>
        <v>1567798</v>
      </c>
      <c r="BE16" s="20"/>
      <c r="BF16" s="22">
        <v>547378</v>
      </c>
      <c r="BG16" s="20"/>
      <c r="BH16" s="21"/>
      <c r="BI16" s="21"/>
      <c r="BJ16" s="21"/>
      <c r="BK16" s="21">
        <v>19235</v>
      </c>
      <c r="BL16" s="21">
        <v>38947</v>
      </c>
      <c r="BM16" s="21"/>
      <c r="BN16" s="21"/>
      <c r="BO16" s="21"/>
      <c r="BP16" s="21"/>
      <c r="BQ16" s="21"/>
      <c r="BR16" s="21"/>
      <c r="BS16" s="21"/>
      <c r="BT16" s="19">
        <f t="shared" si="11"/>
        <v>58182</v>
      </c>
      <c r="BU16" s="20" t="s">
        <v>12</v>
      </c>
      <c r="BV16" s="19">
        <f t="shared" si="2"/>
        <v>5885471</v>
      </c>
      <c r="BW16" s="20" t="s">
        <v>12</v>
      </c>
      <c r="BX16" s="19">
        <f t="shared" si="3"/>
        <v>450234</v>
      </c>
      <c r="BY16" s="20" t="s">
        <v>12</v>
      </c>
      <c r="BZ16" s="19">
        <v>-381293</v>
      </c>
      <c r="CA16" s="20" t="s">
        <v>12</v>
      </c>
      <c r="CB16" s="19">
        <f t="shared" si="12"/>
        <v>2760172</v>
      </c>
      <c r="CC16" s="5"/>
      <c r="CD16" s="51">
        <v>2410173</v>
      </c>
      <c r="CE16" s="51">
        <v>350000</v>
      </c>
      <c r="CF16" s="6"/>
      <c r="CG16" s="26">
        <v>6</v>
      </c>
      <c r="CH16" s="6" t="s">
        <v>142</v>
      </c>
      <c r="CI16" s="6"/>
      <c r="CJ16" s="6"/>
      <c r="CK16" s="13">
        <f>(+I75)</f>
        <v>26195</v>
      </c>
      <c r="CL16" s="5" t="s">
        <v>12</v>
      </c>
      <c r="CM16" s="6" t="s">
        <v>143</v>
      </c>
      <c r="CN16" s="6"/>
      <c r="CO16" s="6"/>
      <c r="CP16" s="6"/>
      <c r="CQ16" s="23" t="s">
        <v>83</v>
      </c>
      <c r="CR16" s="6" t="s">
        <v>144</v>
      </c>
      <c r="CS16" s="6"/>
      <c r="CT16" s="6"/>
      <c r="CU16" s="6"/>
      <c r="CV16" s="6">
        <f>+CK54</f>
        <v>4797304.46</v>
      </c>
    </row>
    <row r="17" spans="1:100" x14ac:dyDescent="0.2">
      <c r="A17">
        <f t="shared" si="4"/>
        <v>1</v>
      </c>
      <c r="B17" t="s">
        <v>467</v>
      </c>
      <c r="C17" s="19">
        <v>343017</v>
      </c>
      <c r="D17" s="20"/>
      <c r="E17" s="21">
        <v>165159</v>
      </c>
      <c r="F17" s="21"/>
      <c r="G17" s="21">
        <v>1774</v>
      </c>
      <c r="I17" s="21"/>
      <c r="J17" s="21"/>
      <c r="K17" s="21"/>
      <c r="L17" s="21"/>
      <c r="M17" s="21">
        <v>9891</v>
      </c>
      <c r="N17" s="19">
        <f t="shared" si="5"/>
        <v>176824</v>
      </c>
      <c r="O17" s="20"/>
      <c r="P17" s="21">
        <v>353564</v>
      </c>
      <c r="Q17" s="21">
        <v>21788</v>
      </c>
      <c r="R17" s="21"/>
      <c r="S17" s="21"/>
      <c r="T17" s="21">
        <v>15043</v>
      </c>
      <c r="U17" s="55">
        <f t="shared" si="6"/>
        <v>390395</v>
      </c>
      <c r="V17" s="20"/>
      <c r="W17" s="21">
        <v>2</v>
      </c>
      <c r="X17" s="21"/>
      <c r="Y17" s="21"/>
      <c r="Z17" s="21"/>
      <c r="AA17" s="21"/>
      <c r="AB17" s="19">
        <f t="shared" si="7"/>
        <v>2</v>
      </c>
      <c r="AC17" s="20"/>
      <c r="AD17" s="19">
        <f t="shared" si="0"/>
        <v>567221</v>
      </c>
      <c r="AE17" s="20"/>
      <c r="AF17" s="21"/>
      <c r="AG17" s="21"/>
      <c r="AH17" s="21"/>
      <c r="AI17" s="21"/>
      <c r="AJ17" s="19">
        <f t="shared" si="1"/>
        <v>0</v>
      </c>
      <c r="AK17" s="20"/>
      <c r="AL17" s="21">
        <v>5462</v>
      </c>
      <c r="AM17" s="21"/>
      <c r="AN17" s="21"/>
      <c r="AO17" s="21"/>
      <c r="AP17" s="19">
        <f t="shared" si="8"/>
        <v>5462</v>
      </c>
      <c r="AQ17" s="20"/>
      <c r="AR17" s="21">
        <v>20</v>
      </c>
      <c r="AS17" s="21">
        <v>5462</v>
      </c>
      <c r="AT17" s="21">
        <v>54624</v>
      </c>
      <c r="AU17" s="21">
        <v>251921</v>
      </c>
      <c r="AV17" s="21"/>
      <c r="AW17" s="21"/>
      <c r="AX17" s="19">
        <f t="shared" si="9"/>
        <v>312027</v>
      </c>
      <c r="AY17" s="20"/>
      <c r="AZ17" s="21">
        <v>53158</v>
      </c>
      <c r="BA17" s="21">
        <v>36160</v>
      </c>
      <c r="BB17" s="21">
        <v>39630</v>
      </c>
      <c r="BC17" s="21"/>
      <c r="BD17" s="19">
        <f t="shared" si="10"/>
        <v>128948</v>
      </c>
      <c r="BE17" s="20"/>
      <c r="BF17" s="22">
        <v>8854</v>
      </c>
      <c r="BG17" s="20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19">
        <f t="shared" si="11"/>
        <v>0</v>
      </c>
      <c r="BU17" s="20" t="s">
        <v>12</v>
      </c>
      <c r="BV17" s="19">
        <f t="shared" si="2"/>
        <v>455291</v>
      </c>
      <c r="BW17" s="20" t="s">
        <v>12</v>
      </c>
      <c r="BX17" s="19">
        <f t="shared" si="3"/>
        <v>111930</v>
      </c>
      <c r="BY17" s="20" t="s">
        <v>12</v>
      </c>
      <c r="BZ17" s="19">
        <v>4431</v>
      </c>
      <c r="CA17" s="20" t="s">
        <v>12</v>
      </c>
      <c r="CB17" s="19">
        <f t="shared" si="12"/>
        <v>459378</v>
      </c>
      <c r="CC17" s="5"/>
      <c r="CD17" s="51">
        <v>350000</v>
      </c>
      <c r="CE17" s="51">
        <v>109378</v>
      </c>
      <c r="CF17" s="6"/>
      <c r="CG17" s="26">
        <v>7</v>
      </c>
      <c r="CH17" s="6" t="s">
        <v>146</v>
      </c>
      <c r="CI17" s="6"/>
      <c r="CJ17" s="6"/>
      <c r="CK17" s="13">
        <f>(+J75)</f>
        <v>297365</v>
      </c>
      <c r="CL17" s="5" t="s">
        <v>12</v>
      </c>
      <c r="CM17" s="6" t="s">
        <v>147</v>
      </c>
      <c r="CN17" s="6"/>
      <c r="CO17" s="6"/>
      <c r="CP17" s="6"/>
      <c r="CQ17" s="13">
        <f>+CK16</f>
        <v>26195</v>
      </c>
      <c r="CR17" s="6" t="s">
        <v>148</v>
      </c>
      <c r="CS17" s="6"/>
      <c r="CT17" s="6"/>
      <c r="CU17" s="6"/>
      <c r="CV17" s="6">
        <f>(SUM(CV15:CV16))</f>
        <v>84397161.939999983</v>
      </c>
    </row>
    <row r="18" spans="1:100" x14ac:dyDescent="0.2">
      <c r="A18">
        <f t="shared" si="4"/>
        <v>1</v>
      </c>
      <c r="B18" t="s">
        <v>468</v>
      </c>
      <c r="C18" s="19">
        <v>0</v>
      </c>
      <c r="D18" s="20"/>
      <c r="E18" s="21">
        <v>45830</v>
      </c>
      <c r="F18" s="21"/>
      <c r="G18" s="21">
        <v>227</v>
      </c>
      <c r="H18" s="21"/>
      <c r="I18" s="21"/>
      <c r="J18" s="21"/>
      <c r="K18" s="21"/>
      <c r="L18" s="21"/>
      <c r="M18" s="21">
        <v>43629</v>
      </c>
      <c r="N18" s="19">
        <f t="shared" si="5"/>
        <v>89686</v>
      </c>
      <c r="O18" s="20"/>
      <c r="P18" s="21">
        <v>78683</v>
      </c>
      <c r="Q18" s="21"/>
      <c r="R18" s="21"/>
      <c r="S18" s="21"/>
      <c r="T18" s="21"/>
      <c r="U18" s="55">
        <f t="shared" si="6"/>
        <v>78683</v>
      </c>
      <c r="V18" s="20"/>
      <c r="W18" s="21">
        <v>41114</v>
      </c>
      <c r="X18" s="21"/>
      <c r="Y18" s="21"/>
      <c r="Z18" s="21"/>
      <c r="AA18" s="21"/>
      <c r="AB18" s="19">
        <f t="shared" si="7"/>
        <v>41114</v>
      </c>
      <c r="AC18" s="20"/>
      <c r="AD18" s="19">
        <f t="shared" si="0"/>
        <v>209483</v>
      </c>
      <c r="AE18" s="20"/>
      <c r="AF18" s="21"/>
      <c r="AG18" s="21"/>
      <c r="AH18" s="21"/>
      <c r="AI18" s="21"/>
      <c r="AJ18" s="19">
        <f t="shared" si="1"/>
        <v>0</v>
      </c>
      <c r="AK18" s="20"/>
      <c r="AL18" s="21"/>
      <c r="AM18" s="21"/>
      <c r="AN18" s="21"/>
      <c r="AO18" s="21"/>
      <c r="AP18" s="19">
        <f t="shared" si="8"/>
        <v>0</v>
      </c>
      <c r="AQ18" s="20"/>
      <c r="AR18" s="21"/>
      <c r="AS18" s="21"/>
      <c r="AT18" s="21">
        <v>16393</v>
      </c>
      <c r="AU18" s="21">
        <v>32786</v>
      </c>
      <c r="AV18" s="21"/>
      <c r="AW18" s="21">
        <v>14914</v>
      </c>
      <c r="AX18" s="19">
        <f t="shared" si="9"/>
        <v>64093</v>
      </c>
      <c r="AY18" s="20"/>
      <c r="AZ18" s="21"/>
      <c r="BA18" s="21"/>
      <c r="BB18" s="21">
        <v>10969</v>
      </c>
      <c r="BC18" s="21"/>
      <c r="BD18" s="19">
        <f t="shared" si="10"/>
        <v>10969</v>
      </c>
      <c r="BE18" s="20"/>
      <c r="BF18" s="22">
        <v>17658</v>
      </c>
      <c r="BG18" s="20"/>
      <c r="BH18" s="21"/>
      <c r="BI18" s="21"/>
      <c r="BJ18" s="21">
        <v>1375</v>
      </c>
      <c r="BK18" s="21">
        <v>3096</v>
      </c>
      <c r="BL18" s="21"/>
      <c r="BM18" s="21"/>
      <c r="BN18" s="21"/>
      <c r="BO18" s="21"/>
      <c r="BP18" s="21"/>
      <c r="BQ18" s="21"/>
      <c r="BR18" s="21"/>
      <c r="BS18" s="21">
        <v>23073</v>
      </c>
      <c r="BT18" s="19">
        <f t="shared" si="11"/>
        <v>27544</v>
      </c>
      <c r="BU18" s="20" t="s">
        <v>12</v>
      </c>
      <c r="BV18" s="19">
        <f t="shared" si="2"/>
        <v>120264</v>
      </c>
      <c r="BW18" s="20" t="s">
        <v>12</v>
      </c>
      <c r="BX18" s="19">
        <f t="shared" si="3"/>
        <v>89219</v>
      </c>
      <c r="BY18" s="20" t="s">
        <v>12</v>
      </c>
      <c r="BZ18" s="19"/>
      <c r="CA18" s="20" t="s">
        <v>12</v>
      </c>
      <c r="CB18" s="19">
        <f t="shared" si="12"/>
        <v>89219</v>
      </c>
      <c r="CC18" s="5"/>
      <c r="CD18" s="51">
        <v>26489</v>
      </c>
      <c r="CE18" s="51">
        <v>62730</v>
      </c>
      <c r="CF18" s="6"/>
      <c r="CG18" s="26">
        <v>8</v>
      </c>
      <c r="CH18" s="6" t="s">
        <v>150</v>
      </c>
      <c r="CI18" s="6"/>
      <c r="CJ18" s="6"/>
      <c r="CK18" s="13">
        <f>(+K75)</f>
        <v>14444424</v>
      </c>
      <c r="CL18" s="5" t="s">
        <v>12</v>
      </c>
      <c r="CM18" s="6" t="s">
        <v>151</v>
      </c>
      <c r="CN18" s="6"/>
      <c r="CO18" s="6"/>
      <c r="CP18" s="6"/>
      <c r="CQ18" s="13">
        <f>+CK17</f>
        <v>297365</v>
      </c>
      <c r="CR18" s="6" t="s">
        <v>152</v>
      </c>
      <c r="CS18" s="6"/>
      <c r="CT18" s="6"/>
      <c r="CU18" s="6"/>
      <c r="CV18" s="30">
        <f>+CK44+CK67</f>
        <v>16419897.520000001</v>
      </c>
    </row>
    <row r="19" spans="1:100" x14ac:dyDescent="0.2">
      <c r="A19">
        <f t="shared" si="4"/>
        <v>1</v>
      </c>
      <c r="B19" t="s">
        <v>469</v>
      </c>
      <c r="C19" s="19">
        <v>906030</v>
      </c>
      <c r="D19" s="20"/>
      <c r="E19" s="21">
        <v>110957</v>
      </c>
      <c r="F19" s="21">
        <v>24096</v>
      </c>
      <c r="G19" s="21">
        <v>3266</v>
      </c>
      <c r="H19" s="21"/>
      <c r="I19" s="21"/>
      <c r="J19" s="21"/>
      <c r="K19" s="21"/>
      <c r="L19" s="21"/>
      <c r="M19" s="21">
        <v>2924</v>
      </c>
      <c r="N19" s="19">
        <f t="shared" si="5"/>
        <v>141243</v>
      </c>
      <c r="O19" s="20"/>
      <c r="P19" s="21">
        <v>244001</v>
      </c>
      <c r="Q19" s="21">
        <v>55044</v>
      </c>
      <c r="R19" s="21">
        <v>2246</v>
      </c>
      <c r="S19" s="21"/>
      <c r="T19" s="21"/>
      <c r="U19" s="55">
        <f>(SUM(P19:T19))</f>
        <v>301291</v>
      </c>
      <c r="V19" s="20"/>
      <c r="W19" s="21">
        <v>270867</v>
      </c>
      <c r="X19" s="21"/>
      <c r="Y19" s="21"/>
      <c r="Z19" s="21"/>
      <c r="AA19" s="21"/>
      <c r="AB19" s="19">
        <f t="shared" si="7"/>
        <v>270867</v>
      </c>
      <c r="AC19" s="20"/>
      <c r="AD19" s="19">
        <f t="shared" si="0"/>
        <v>713401</v>
      </c>
      <c r="AE19" s="20"/>
      <c r="AF19" s="21">
        <v>10000</v>
      </c>
      <c r="AG19" s="21">
        <v>40012</v>
      </c>
      <c r="AH19" s="21"/>
      <c r="AI19" s="21"/>
      <c r="AJ19" s="19">
        <f t="shared" si="1"/>
        <v>50012</v>
      </c>
      <c r="AK19" s="20"/>
      <c r="AL19" s="21"/>
      <c r="AM19" s="21">
        <v>3863</v>
      </c>
      <c r="AN19" s="21"/>
      <c r="AO19" s="21"/>
      <c r="AP19" s="19">
        <f t="shared" si="8"/>
        <v>3863</v>
      </c>
      <c r="AQ19" s="20"/>
      <c r="AR19" s="21"/>
      <c r="AS19" s="21">
        <v>5764</v>
      </c>
      <c r="AT19" s="21">
        <v>7313</v>
      </c>
      <c r="AU19" s="21">
        <v>21195</v>
      </c>
      <c r="AV19" s="21"/>
      <c r="AW19" s="21">
        <v>217917</v>
      </c>
      <c r="AX19" s="19">
        <f t="shared" si="9"/>
        <v>252189</v>
      </c>
      <c r="AY19" s="20"/>
      <c r="AZ19" s="21">
        <v>61562</v>
      </c>
      <c r="BA19" s="21"/>
      <c r="BB19" s="21">
        <v>113450</v>
      </c>
      <c r="BC19" s="21"/>
      <c r="BD19" s="19">
        <f t="shared" si="10"/>
        <v>175012</v>
      </c>
      <c r="BE19" s="20"/>
      <c r="BF19" s="22">
        <v>165060</v>
      </c>
      <c r="BG19" s="20"/>
      <c r="BH19" s="21"/>
      <c r="BI19" s="21"/>
      <c r="BJ19" s="21"/>
      <c r="BK19" s="21">
        <v>4875</v>
      </c>
      <c r="BL19" s="21"/>
      <c r="BM19" s="21"/>
      <c r="BN19" s="21"/>
      <c r="BO19" s="21"/>
      <c r="BP19" s="21"/>
      <c r="BQ19" s="21"/>
      <c r="BR19" s="21"/>
      <c r="BS19" s="21"/>
      <c r="BT19" s="19">
        <f t="shared" si="11"/>
        <v>4875</v>
      </c>
      <c r="BU19" s="20" t="s">
        <v>12</v>
      </c>
      <c r="BV19" s="19">
        <f t="shared" si="2"/>
        <v>651011</v>
      </c>
      <c r="BW19" s="20" t="s">
        <v>12</v>
      </c>
      <c r="BX19" s="19">
        <f t="shared" si="3"/>
        <v>62390</v>
      </c>
      <c r="BY19" s="20" t="s">
        <v>12</v>
      </c>
      <c r="BZ19" s="19">
        <v>-69200</v>
      </c>
      <c r="CA19" s="20" t="s">
        <v>12</v>
      </c>
      <c r="CB19" s="19">
        <f t="shared" si="12"/>
        <v>899220</v>
      </c>
      <c r="CC19" s="5"/>
      <c r="CD19" s="51">
        <v>625628</v>
      </c>
      <c r="CE19" s="51">
        <v>273592</v>
      </c>
      <c r="CF19" s="6"/>
      <c r="CG19" s="26">
        <v>9</v>
      </c>
      <c r="CH19" s="6" t="s">
        <v>154</v>
      </c>
      <c r="CI19" s="6"/>
      <c r="CJ19" s="6"/>
      <c r="CK19" s="13">
        <f>(+L75)</f>
        <v>9644507</v>
      </c>
      <c r="CL19" s="5" t="s">
        <v>12</v>
      </c>
      <c r="CM19" s="6" t="s">
        <v>155</v>
      </c>
      <c r="CN19" s="6"/>
      <c r="CO19" s="6"/>
      <c r="CP19" s="6"/>
      <c r="CQ19" s="13">
        <f>(SUM(CQ9:CQ18))</f>
        <v>112408122.95999999</v>
      </c>
      <c r="CR19" s="6" t="s">
        <v>156</v>
      </c>
      <c r="CS19" s="6"/>
      <c r="CT19" s="6"/>
      <c r="CU19" s="6"/>
      <c r="CV19" s="6"/>
    </row>
    <row r="20" spans="1:100" x14ac:dyDescent="0.2">
      <c r="A20">
        <f t="shared" si="4"/>
        <v>1</v>
      </c>
      <c r="B20" t="s">
        <v>470</v>
      </c>
      <c r="C20" s="19">
        <v>1156154</v>
      </c>
      <c r="D20" s="20"/>
      <c r="E20" s="21">
        <v>21435</v>
      </c>
      <c r="F20" s="21"/>
      <c r="G20" s="21">
        <v>4799</v>
      </c>
      <c r="H20" s="21"/>
      <c r="I20" s="21"/>
      <c r="J20" s="21"/>
      <c r="K20" s="21"/>
      <c r="L20" s="21"/>
      <c r="M20" s="21">
        <v>60</v>
      </c>
      <c r="N20" s="19">
        <f t="shared" si="5"/>
        <v>26294</v>
      </c>
      <c r="O20" s="20"/>
      <c r="P20" s="21">
        <v>205659</v>
      </c>
      <c r="Q20" s="21">
        <v>6526</v>
      </c>
      <c r="R20" s="21"/>
      <c r="S20" s="21"/>
      <c r="T20" s="21"/>
      <c r="U20" s="55">
        <f t="shared" si="6"/>
        <v>212185</v>
      </c>
      <c r="V20" s="20"/>
      <c r="W20" s="21">
        <v>187453</v>
      </c>
      <c r="X20" s="21"/>
      <c r="Y20" s="21"/>
      <c r="Z20" s="21"/>
      <c r="AA20" s="21"/>
      <c r="AB20" s="19">
        <f t="shared" si="7"/>
        <v>187453</v>
      </c>
      <c r="AC20" s="20"/>
      <c r="AD20" s="19">
        <f t="shared" si="0"/>
        <v>425932</v>
      </c>
      <c r="AE20" s="20"/>
      <c r="AF20" s="21"/>
      <c r="AG20" s="21"/>
      <c r="AH20" s="21"/>
      <c r="AI20" s="21"/>
      <c r="AJ20" s="19">
        <f t="shared" si="1"/>
        <v>0</v>
      </c>
      <c r="AK20" s="20"/>
      <c r="AL20" s="21"/>
      <c r="AM20" s="21">
        <v>4031</v>
      </c>
      <c r="AN20" s="21"/>
      <c r="AO20" s="21"/>
      <c r="AP20" s="19">
        <f t="shared" si="8"/>
        <v>4031</v>
      </c>
      <c r="AQ20" s="20"/>
      <c r="AR20" s="21">
        <v>43296</v>
      </c>
      <c r="AS20" s="21">
        <v>2334</v>
      </c>
      <c r="AT20" s="21">
        <v>10114</v>
      </c>
      <c r="AU20" s="21">
        <v>57570</v>
      </c>
      <c r="AV20" s="21"/>
      <c r="AW20" s="21">
        <v>51308</v>
      </c>
      <c r="AX20" s="19">
        <f t="shared" si="9"/>
        <v>164622</v>
      </c>
      <c r="AY20" s="20"/>
      <c r="AZ20" s="21">
        <v>813</v>
      </c>
      <c r="BA20" s="21"/>
      <c r="BB20" s="21">
        <v>23340</v>
      </c>
      <c r="BC20" s="21"/>
      <c r="BD20" s="19">
        <f t="shared" si="10"/>
        <v>24153</v>
      </c>
      <c r="BE20" s="20"/>
      <c r="BF20" s="22">
        <v>18573</v>
      </c>
      <c r="BG20" s="20"/>
      <c r="BH20" s="21"/>
      <c r="BI20" s="21"/>
      <c r="BJ20" s="21"/>
      <c r="BK20" s="21">
        <v>4909</v>
      </c>
      <c r="BL20" s="21"/>
      <c r="BM20" s="21"/>
      <c r="BN20" s="21"/>
      <c r="BO20" s="21"/>
      <c r="BP20" s="21"/>
      <c r="BQ20" s="21">
        <v>4603</v>
      </c>
      <c r="BR20" s="21"/>
      <c r="BS20" s="21"/>
      <c r="BT20" s="19">
        <f t="shared" si="11"/>
        <v>9512</v>
      </c>
      <c r="BU20" s="20" t="s">
        <v>12</v>
      </c>
      <c r="BV20" s="19">
        <f t="shared" si="2"/>
        <v>220891</v>
      </c>
      <c r="BW20" s="20" t="s">
        <v>12</v>
      </c>
      <c r="BX20" s="19">
        <f t="shared" si="3"/>
        <v>205041</v>
      </c>
      <c r="BY20" s="20" t="s">
        <v>12</v>
      </c>
      <c r="BZ20" s="19"/>
      <c r="CA20" s="20" t="s">
        <v>12</v>
      </c>
      <c r="CB20" s="19">
        <f t="shared" si="12"/>
        <v>1361195</v>
      </c>
      <c r="CC20" s="5"/>
      <c r="CD20" s="51">
        <v>1307183</v>
      </c>
      <c r="CE20" s="51">
        <v>54012</v>
      </c>
      <c r="CF20" s="6"/>
      <c r="CG20" s="26">
        <v>10</v>
      </c>
      <c r="CH20" s="6" t="s">
        <v>158</v>
      </c>
      <c r="CI20" s="6"/>
      <c r="CJ20" s="6"/>
      <c r="CK20" s="13">
        <f>(+M75)</f>
        <v>8113448.3299999991</v>
      </c>
      <c r="CL20" s="5" t="s">
        <v>12</v>
      </c>
      <c r="CM20" s="6" t="s">
        <v>159</v>
      </c>
      <c r="CN20" s="6"/>
      <c r="CO20" s="6"/>
      <c r="CP20" s="6"/>
      <c r="CQ20" s="13"/>
      <c r="CR20" s="6" t="s">
        <v>160</v>
      </c>
      <c r="CS20" s="6"/>
      <c r="CT20" s="6"/>
      <c r="CU20" s="6"/>
      <c r="CV20" s="6">
        <f>(+CV13+CV17+CV18+CV19)</f>
        <v>170244906.87</v>
      </c>
    </row>
    <row r="21" spans="1:100" x14ac:dyDescent="0.2">
      <c r="A21">
        <f t="shared" si="4"/>
        <v>1</v>
      </c>
      <c r="B21" t="s">
        <v>471</v>
      </c>
      <c r="C21" s="19">
        <v>466026</v>
      </c>
      <c r="D21" s="20"/>
      <c r="E21" s="21"/>
      <c r="F21" s="21"/>
      <c r="G21" s="21">
        <v>747</v>
      </c>
      <c r="H21" s="21"/>
      <c r="I21" s="21"/>
      <c r="J21" s="21"/>
      <c r="K21" s="21"/>
      <c r="L21" s="21"/>
      <c r="M21" s="21">
        <v>49819</v>
      </c>
      <c r="N21" s="19">
        <f t="shared" si="5"/>
        <v>50566</v>
      </c>
      <c r="O21" s="20"/>
      <c r="P21" s="21">
        <v>81229</v>
      </c>
      <c r="Q21" s="21">
        <v>244</v>
      </c>
      <c r="R21" s="21"/>
      <c r="S21" s="21"/>
      <c r="T21" s="21">
        <v>1753</v>
      </c>
      <c r="U21" s="55">
        <f t="shared" si="6"/>
        <v>83226</v>
      </c>
      <c r="V21" s="20"/>
      <c r="W21" s="21">
        <v>195736</v>
      </c>
      <c r="X21" s="21"/>
      <c r="Y21" s="21"/>
      <c r="Z21" s="21"/>
      <c r="AA21" s="21"/>
      <c r="AB21" s="19">
        <f t="shared" si="7"/>
        <v>195736</v>
      </c>
      <c r="AC21" s="20"/>
      <c r="AD21" s="19">
        <f t="shared" si="0"/>
        <v>329528</v>
      </c>
      <c r="AE21" s="20"/>
      <c r="AF21" s="21"/>
      <c r="AG21" s="21"/>
      <c r="AH21" s="21"/>
      <c r="AI21" s="21"/>
      <c r="AJ21" s="19">
        <f t="shared" si="1"/>
        <v>0</v>
      </c>
      <c r="AK21" s="20"/>
      <c r="AL21" s="21">
        <v>13787</v>
      </c>
      <c r="AM21" s="21">
        <v>31159</v>
      </c>
      <c r="AN21" s="21"/>
      <c r="AO21" s="21"/>
      <c r="AP21" s="19">
        <f t="shared" si="8"/>
        <v>44946</v>
      </c>
      <c r="AQ21" s="20"/>
      <c r="AR21" s="21"/>
      <c r="AS21" s="21"/>
      <c r="AT21" s="21">
        <v>11400</v>
      </c>
      <c r="AU21" s="21">
        <v>29695</v>
      </c>
      <c r="AV21" s="21"/>
      <c r="AW21" s="21">
        <v>77557</v>
      </c>
      <c r="AX21" s="19">
        <f t="shared" si="9"/>
        <v>118652</v>
      </c>
      <c r="AY21" s="20"/>
      <c r="AZ21" s="21">
        <v>50240</v>
      </c>
      <c r="BA21" s="21">
        <v>4436</v>
      </c>
      <c r="BB21" s="21">
        <v>29813</v>
      </c>
      <c r="BC21" s="21"/>
      <c r="BD21" s="19">
        <f t="shared" si="10"/>
        <v>84489</v>
      </c>
      <c r="BE21" s="20"/>
      <c r="BF21" s="22">
        <v>30459</v>
      </c>
      <c r="BG21" s="20"/>
      <c r="BH21" s="21"/>
      <c r="BI21" s="21">
        <v>600</v>
      </c>
      <c r="BJ21" s="21"/>
      <c r="BK21" s="21">
        <v>16050</v>
      </c>
      <c r="BL21" s="21"/>
      <c r="BM21" s="21"/>
      <c r="BN21" s="21"/>
      <c r="BO21" s="21"/>
      <c r="BP21" s="21"/>
      <c r="BQ21" s="21"/>
      <c r="BR21" s="21"/>
      <c r="BS21" s="21"/>
      <c r="BT21" s="19">
        <f t="shared" si="11"/>
        <v>16650</v>
      </c>
      <c r="BU21" s="20" t="s">
        <v>12</v>
      </c>
      <c r="BV21" s="19">
        <f t="shared" si="2"/>
        <v>295196</v>
      </c>
      <c r="BW21" s="20" t="s">
        <v>12</v>
      </c>
      <c r="BX21" s="19">
        <f t="shared" si="3"/>
        <v>34332</v>
      </c>
      <c r="BY21" s="20" t="s">
        <v>12</v>
      </c>
      <c r="BZ21" s="19">
        <v>-162</v>
      </c>
      <c r="CA21" s="20" t="s">
        <v>12</v>
      </c>
      <c r="CB21" s="19">
        <f t="shared" si="12"/>
        <v>500196</v>
      </c>
      <c r="CC21" s="5"/>
      <c r="CD21" s="51">
        <v>450000</v>
      </c>
      <c r="CE21" s="51">
        <v>50196</v>
      </c>
      <c r="CF21" s="6"/>
      <c r="CG21" s="26">
        <v>11</v>
      </c>
      <c r="CH21" s="6" t="s">
        <v>162</v>
      </c>
      <c r="CI21" s="6"/>
      <c r="CJ21" s="6"/>
      <c r="CK21" s="13">
        <f>(+N75)</f>
        <v>112408122.96000001</v>
      </c>
      <c r="CL21" s="5" t="s">
        <v>12</v>
      </c>
      <c r="CM21" s="6" t="s">
        <v>163</v>
      </c>
      <c r="CN21" s="6"/>
      <c r="CO21" s="6"/>
      <c r="CP21" s="6"/>
      <c r="CQ21" s="23"/>
      <c r="CR21" s="6" t="s">
        <v>164</v>
      </c>
      <c r="CS21" s="6"/>
      <c r="CT21" s="6"/>
      <c r="CU21" s="6"/>
      <c r="CV21" s="6"/>
    </row>
    <row r="22" spans="1:100" x14ac:dyDescent="0.2">
      <c r="A22">
        <f t="shared" si="4"/>
        <v>1</v>
      </c>
      <c r="B22" t="s">
        <v>472</v>
      </c>
      <c r="C22" s="19">
        <v>18533</v>
      </c>
      <c r="D22" s="20"/>
      <c r="E22" s="21">
        <v>80408</v>
      </c>
      <c r="F22" s="21"/>
      <c r="G22" s="21"/>
      <c r="H22" s="21"/>
      <c r="I22" s="21"/>
      <c r="J22" s="21"/>
      <c r="K22" s="21"/>
      <c r="L22" s="21"/>
      <c r="M22" s="21">
        <v>19840</v>
      </c>
      <c r="N22" s="19">
        <f t="shared" si="5"/>
        <v>100248</v>
      </c>
      <c r="O22" s="20"/>
      <c r="P22" s="21">
        <v>174939</v>
      </c>
      <c r="Q22" s="21"/>
      <c r="R22" s="21">
        <v>11887</v>
      </c>
      <c r="S22" s="21"/>
      <c r="T22" s="21"/>
      <c r="U22" s="55">
        <f t="shared" si="6"/>
        <v>186826</v>
      </c>
      <c r="V22" s="20"/>
      <c r="W22" s="21"/>
      <c r="X22" s="21"/>
      <c r="Y22" s="21"/>
      <c r="Z22" s="21"/>
      <c r="AA22" s="21"/>
      <c r="AB22" s="19">
        <f t="shared" si="7"/>
        <v>0</v>
      </c>
      <c r="AC22" s="20"/>
      <c r="AD22" s="19">
        <f t="shared" si="0"/>
        <v>287074</v>
      </c>
      <c r="AE22" s="20"/>
      <c r="AF22" s="21"/>
      <c r="AG22" s="21"/>
      <c r="AH22" s="21"/>
      <c r="AI22" s="21"/>
      <c r="AJ22" s="19">
        <f t="shared" si="1"/>
        <v>0</v>
      </c>
      <c r="AK22" s="20"/>
      <c r="AL22" s="21"/>
      <c r="AM22" s="21"/>
      <c r="AN22" s="21"/>
      <c r="AO22" s="21">
        <v>22328</v>
      </c>
      <c r="AP22" s="19">
        <f t="shared" si="8"/>
        <v>22328</v>
      </c>
      <c r="AQ22" s="20"/>
      <c r="AR22" s="21">
        <v>84568</v>
      </c>
      <c r="AS22" s="21">
        <v>37310</v>
      </c>
      <c r="AT22" s="21">
        <v>27000</v>
      </c>
      <c r="AU22" s="21">
        <v>25000</v>
      </c>
      <c r="AV22" s="21"/>
      <c r="AW22" s="21">
        <v>8000</v>
      </c>
      <c r="AX22" s="19">
        <f t="shared" si="9"/>
        <v>181878</v>
      </c>
      <c r="AY22" s="20"/>
      <c r="AZ22" s="21"/>
      <c r="BA22" s="21">
        <v>4500</v>
      </c>
      <c r="BB22" s="21">
        <v>27440</v>
      </c>
      <c r="BC22" s="21"/>
      <c r="BD22" s="19">
        <f t="shared" si="10"/>
        <v>31940</v>
      </c>
      <c r="BE22" s="20"/>
      <c r="BF22" s="22">
        <v>40000</v>
      </c>
      <c r="BG22" s="20"/>
      <c r="BH22" s="21"/>
      <c r="BI22" s="21"/>
      <c r="BJ22" s="21"/>
      <c r="BK22" s="21">
        <v>2140</v>
      </c>
      <c r="BL22" s="21"/>
      <c r="BM22" s="21"/>
      <c r="BN22" s="21"/>
      <c r="BO22" s="21"/>
      <c r="BP22" s="21">
        <v>2844</v>
      </c>
      <c r="BQ22" s="21"/>
      <c r="BR22" s="21"/>
      <c r="BS22" s="21"/>
      <c r="BT22" s="19">
        <f t="shared" si="11"/>
        <v>4984</v>
      </c>
      <c r="BU22" s="20" t="s">
        <v>12</v>
      </c>
      <c r="BV22" s="19">
        <f t="shared" si="2"/>
        <v>281130</v>
      </c>
      <c r="BW22" s="20" t="s">
        <v>12</v>
      </c>
      <c r="BX22" s="19">
        <f t="shared" si="3"/>
        <v>5944</v>
      </c>
      <c r="BY22" s="20" t="s">
        <v>12</v>
      </c>
      <c r="BZ22" s="19"/>
      <c r="CA22" s="20" t="s">
        <v>12</v>
      </c>
      <c r="CB22" s="19">
        <f t="shared" si="12"/>
        <v>24477</v>
      </c>
      <c r="CC22" s="5"/>
      <c r="CD22" s="51"/>
      <c r="CE22" s="51">
        <v>24477</v>
      </c>
      <c r="CF22" s="6" t="s">
        <v>544</v>
      </c>
      <c r="CG22" s="2"/>
      <c r="CH22" s="37" t="s">
        <v>166</v>
      </c>
      <c r="CI22" s="6"/>
      <c r="CJ22" s="6"/>
      <c r="CK22" s="13"/>
      <c r="CL22" s="5" t="s">
        <v>12</v>
      </c>
      <c r="CM22" s="6" t="s">
        <v>167</v>
      </c>
      <c r="CN22" s="6"/>
      <c r="CO22" s="6"/>
      <c r="CP22" s="6"/>
      <c r="CQ22" s="13">
        <f>+CK23+CK24</f>
        <v>58509985.38000001</v>
      </c>
      <c r="CR22" s="6" t="s">
        <v>168</v>
      </c>
      <c r="CS22" s="6"/>
      <c r="CT22" s="6"/>
      <c r="CU22" s="6"/>
      <c r="CV22" s="6"/>
    </row>
    <row r="23" spans="1:100" x14ac:dyDescent="0.2">
      <c r="A23">
        <f t="shared" si="4"/>
        <v>1</v>
      </c>
      <c r="B23" t="s">
        <v>473</v>
      </c>
      <c r="C23" s="19">
        <v>538520</v>
      </c>
      <c r="D23" s="20"/>
      <c r="E23" s="21"/>
      <c r="F23" s="21"/>
      <c r="G23" s="21">
        <v>2123</v>
      </c>
      <c r="H23" s="21"/>
      <c r="I23" s="21"/>
      <c r="J23" s="21"/>
      <c r="K23" s="21"/>
      <c r="L23" s="21"/>
      <c r="M23" s="21">
        <v>100</v>
      </c>
      <c r="N23" s="19">
        <f t="shared" si="5"/>
        <v>2223</v>
      </c>
      <c r="O23" s="20"/>
      <c r="P23" s="21">
        <v>99247</v>
      </c>
      <c r="Q23" s="21">
        <v>128</v>
      </c>
      <c r="R23" s="21"/>
      <c r="S23" s="21"/>
      <c r="T23" s="21"/>
      <c r="U23" s="55">
        <f t="shared" si="6"/>
        <v>99375</v>
      </c>
      <c r="V23" s="20"/>
      <c r="W23" s="21">
        <v>237791</v>
      </c>
      <c r="X23" s="21"/>
      <c r="Y23" s="21"/>
      <c r="Z23" s="21"/>
      <c r="AA23" s="21"/>
      <c r="AB23" s="19">
        <f t="shared" si="7"/>
        <v>237791</v>
      </c>
      <c r="AC23" s="20"/>
      <c r="AD23" s="19">
        <f t="shared" si="0"/>
        <v>339389</v>
      </c>
      <c r="AE23" s="20"/>
      <c r="AF23" s="21"/>
      <c r="AG23" s="21"/>
      <c r="AH23" s="21"/>
      <c r="AI23" s="21"/>
      <c r="AJ23" s="19">
        <f t="shared" si="1"/>
        <v>0</v>
      </c>
      <c r="AK23" s="20"/>
      <c r="AL23" s="21">
        <v>25541</v>
      </c>
      <c r="AM23" s="21"/>
      <c r="AN23" s="21"/>
      <c r="AO23" s="21"/>
      <c r="AP23" s="19">
        <f t="shared" si="8"/>
        <v>25541</v>
      </c>
      <c r="AQ23" s="20"/>
      <c r="AR23" s="21"/>
      <c r="AS23" s="21"/>
      <c r="AT23" s="21"/>
      <c r="AU23" s="21">
        <v>51069</v>
      </c>
      <c r="AV23" s="21">
        <v>14978</v>
      </c>
      <c r="AW23" s="21"/>
      <c r="AX23" s="19">
        <f t="shared" si="9"/>
        <v>66047</v>
      </c>
      <c r="AY23" s="20"/>
      <c r="AZ23" s="21"/>
      <c r="BA23" s="21"/>
      <c r="BB23" s="21">
        <v>52799</v>
      </c>
      <c r="BC23" s="21"/>
      <c r="BD23" s="19">
        <f t="shared" si="10"/>
        <v>52799</v>
      </c>
      <c r="BE23" s="20"/>
      <c r="BF23" s="22">
        <v>57069</v>
      </c>
      <c r="BG23" s="20"/>
      <c r="BH23" s="21"/>
      <c r="BI23" s="21"/>
      <c r="BJ23" s="21"/>
      <c r="BK23" s="21">
        <v>365</v>
      </c>
      <c r="BL23" s="21">
        <v>2893</v>
      </c>
      <c r="BM23" s="21"/>
      <c r="BN23" s="21"/>
      <c r="BO23" s="21"/>
      <c r="BP23" s="21"/>
      <c r="BQ23" s="21"/>
      <c r="BR23" s="21"/>
      <c r="BS23" s="21"/>
      <c r="BT23" s="19">
        <f t="shared" si="11"/>
        <v>3258</v>
      </c>
      <c r="BU23" s="20" t="s">
        <v>12</v>
      </c>
      <c r="BV23" s="19">
        <f t="shared" si="2"/>
        <v>204714</v>
      </c>
      <c r="BW23" s="20" t="s">
        <v>12</v>
      </c>
      <c r="BX23" s="19">
        <f t="shared" si="3"/>
        <v>134675</v>
      </c>
      <c r="BY23" s="20" t="s">
        <v>12</v>
      </c>
      <c r="BZ23" s="19"/>
      <c r="CA23" s="20" t="s">
        <v>12</v>
      </c>
      <c r="CB23" s="19">
        <f t="shared" si="12"/>
        <v>673195</v>
      </c>
      <c r="CC23" s="5"/>
      <c r="CD23" s="51">
        <v>538556</v>
      </c>
      <c r="CE23" s="51">
        <v>134639</v>
      </c>
      <c r="CF23" s="6"/>
      <c r="CG23" s="26">
        <v>12</v>
      </c>
      <c r="CH23" s="6" t="s">
        <v>170</v>
      </c>
      <c r="CI23" s="6"/>
      <c r="CJ23" s="6"/>
      <c r="CK23" s="13">
        <v>0</v>
      </c>
      <c r="CL23" s="5" t="s">
        <v>12</v>
      </c>
      <c r="CM23" s="6" t="s">
        <v>171</v>
      </c>
      <c r="CN23" s="6"/>
      <c r="CO23" s="6"/>
      <c r="CP23" s="6"/>
      <c r="CQ23" s="13" t="s">
        <v>83</v>
      </c>
      <c r="CR23" s="6" t="s">
        <v>172</v>
      </c>
      <c r="CS23" s="6"/>
      <c r="CT23" s="6"/>
      <c r="CU23" s="6"/>
      <c r="CV23" s="6">
        <f>(+CK69)</f>
        <v>27750</v>
      </c>
    </row>
    <row r="24" spans="1:100" x14ac:dyDescent="0.2">
      <c r="A24">
        <f t="shared" si="4"/>
        <v>1</v>
      </c>
      <c r="B24" t="s">
        <v>474</v>
      </c>
      <c r="C24" s="19">
        <v>206424.83</v>
      </c>
      <c r="D24" s="20"/>
      <c r="E24" s="21">
        <v>53160.639999999999</v>
      </c>
      <c r="F24" s="21"/>
      <c r="G24" s="21">
        <v>734.27</v>
      </c>
      <c r="H24" s="21"/>
      <c r="I24" s="21"/>
      <c r="J24" s="21"/>
      <c r="K24" s="21"/>
      <c r="L24" s="21"/>
      <c r="M24" s="21">
        <v>5606.39</v>
      </c>
      <c r="N24" s="19">
        <f t="shared" si="5"/>
        <v>59501.299999999996</v>
      </c>
      <c r="O24" s="20"/>
      <c r="P24" s="21">
        <v>571907.12</v>
      </c>
      <c r="Q24" s="21">
        <v>4647.53</v>
      </c>
      <c r="R24" s="21"/>
      <c r="S24" s="21"/>
      <c r="T24" s="21">
        <v>78.39</v>
      </c>
      <c r="U24" s="55">
        <f t="shared" si="6"/>
        <v>576633.04</v>
      </c>
      <c r="V24" s="20"/>
      <c r="W24" s="21">
        <v>25687.05</v>
      </c>
      <c r="X24" s="21"/>
      <c r="Y24" s="21"/>
      <c r="Z24" s="21"/>
      <c r="AA24" s="21"/>
      <c r="AB24" s="19">
        <f t="shared" si="7"/>
        <v>25687.05</v>
      </c>
      <c r="AC24" s="20"/>
      <c r="AD24" s="19">
        <f t="shared" si="0"/>
        <v>661821.39000000013</v>
      </c>
      <c r="AE24" s="20"/>
      <c r="AF24" s="21"/>
      <c r="AG24" s="21"/>
      <c r="AH24" s="21"/>
      <c r="AI24" s="21"/>
      <c r="AJ24" s="19">
        <f t="shared" si="1"/>
        <v>0</v>
      </c>
      <c r="AK24" s="20"/>
      <c r="AL24" s="21">
        <v>42297.24</v>
      </c>
      <c r="AM24" s="21">
        <v>34271.61</v>
      </c>
      <c r="AN24" s="21"/>
      <c r="AO24" s="21"/>
      <c r="AP24" s="19">
        <f t="shared" si="8"/>
        <v>76568.850000000006</v>
      </c>
      <c r="AQ24" s="20"/>
      <c r="AR24" s="21">
        <v>92339.46</v>
      </c>
      <c r="AS24" s="21">
        <v>9598.2199999999993</v>
      </c>
      <c r="AT24" s="21">
        <v>7577.83</v>
      </c>
      <c r="AU24" s="21">
        <v>12472.26</v>
      </c>
      <c r="AV24" s="21"/>
      <c r="AW24" s="21">
        <v>180326.11</v>
      </c>
      <c r="AX24" s="19">
        <f t="shared" si="9"/>
        <v>302313.88</v>
      </c>
      <c r="AY24" s="20"/>
      <c r="AZ24" s="21"/>
      <c r="BA24" s="21">
        <v>38773.53</v>
      </c>
      <c r="BB24" s="21">
        <v>53110.080000000002</v>
      </c>
      <c r="BC24" s="21"/>
      <c r="BD24" s="19">
        <f t="shared" si="10"/>
        <v>91883.61</v>
      </c>
      <c r="BE24" s="20"/>
      <c r="BF24" s="22">
        <v>90143.75</v>
      </c>
      <c r="BG24" s="20"/>
      <c r="BH24" s="21"/>
      <c r="BI24" s="21"/>
      <c r="BJ24" s="21"/>
      <c r="BK24" s="21">
        <v>4467</v>
      </c>
      <c r="BL24" s="21"/>
      <c r="BM24" s="21"/>
      <c r="BN24" s="21"/>
      <c r="BO24" s="21"/>
      <c r="BP24" s="21"/>
      <c r="BQ24" s="21">
        <v>870</v>
      </c>
      <c r="BR24" s="21"/>
      <c r="BS24" s="21"/>
      <c r="BT24" s="19">
        <f t="shared" si="11"/>
        <v>5337</v>
      </c>
      <c r="BU24" s="20" t="s">
        <v>12</v>
      </c>
      <c r="BV24" s="19">
        <f t="shared" si="2"/>
        <v>566247.09</v>
      </c>
      <c r="BW24" s="20" t="s">
        <v>12</v>
      </c>
      <c r="BX24" s="19">
        <f t="shared" si="3"/>
        <v>95574.300000000163</v>
      </c>
      <c r="BY24" s="20" t="s">
        <v>12</v>
      </c>
      <c r="BZ24" s="19"/>
      <c r="CA24" s="20" t="s">
        <v>12</v>
      </c>
      <c r="CB24" s="19">
        <f t="shared" si="12"/>
        <v>301999.13000000012</v>
      </c>
      <c r="CC24" s="5"/>
      <c r="CD24" s="51">
        <v>201999</v>
      </c>
      <c r="CE24" s="51">
        <v>100000</v>
      </c>
      <c r="CF24" s="6"/>
      <c r="CG24" s="26">
        <v>12</v>
      </c>
      <c r="CH24" s="6" t="s">
        <v>174</v>
      </c>
      <c r="CI24" s="6"/>
      <c r="CJ24" s="6"/>
      <c r="CK24" s="13">
        <f>(+P75)</f>
        <v>58509985.38000001</v>
      </c>
      <c r="CL24" s="5" t="s">
        <v>12</v>
      </c>
      <c r="CM24" s="6" t="s">
        <v>175</v>
      </c>
      <c r="CN24" s="6"/>
      <c r="CO24" s="6"/>
      <c r="CP24" s="6"/>
      <c r="CQ24" s="13">
        <f>+CK25+CK26+CK27+CK28</f>
        <v>7542749.1100000003</v>
      </c>
      <c r="CR24" s="6" t="s">
        <v>176</v>
      </c>
      <c r="CS24" s="6"/>
      <c r="CT24" s="6"/>
      <c r="CU24" s="6"/>
      <c r="CV24" s="6">
        <f>(+CK71)</f>
        <v>40000</v>
      </c>
    </row>
    <row r="25" spans="1:100" x14ac:dyDescent="0.2">
      <c r="A25">
        <f t="shared" si="4"/>
        <v>1</v>
      </c>
      <c r="B25" t="s">
        <v>475</v>
      </c>
      <c r="C25" s="19">
        <v>116591</v>
      </c>
      <c r="D25" s="20"/>
      <c r="E25" s="21">
        <v>1146321</v>
      </c>
      <c r="F25" s="21">
        <v>5005</v>
      </c>
      <c r="G25" s="21">
        <v>4127.22</v>
      </c>
      <c r="H25" s="21"/>
      <c r="I25" s="21"/>
      <c r="J25" s="21"/>
      <c r="K25" s="21"/>
      <c r="L25" s="21"/>
      <c r="M25" s="21">
        <v>31453.35</v>
      </c>
      <c r="N25" s="19">
        <f t="shared" si="5"/>
        <v>1186906.57</v>
      </c>
      <c r="O25" s="20"/>
      <c r="P25" s="21">
        <v>1017915</v>
      </c>
      <c r="Q25" s="21">
        <v>48466</v>
      </c>
      <c r="R25" s="21"/>
      <c r="S25" s="21">
        <v>768828.68</v>
      </c>
      <c r="T25" s="21"/>
      <c r="U25" s="55">
        <f>(SUM(P25:T25))</f>
        <v>1835209.6800000002</v>
      </c>
      <c r="V25" s="20"/>
      <c r="W25" s="21">
        <v>81970.31</v>
      </c>
      <c r="X25" s="21"/>
      <c r="Y25" s="21">
        <v>20726.89</v>
      </c>
      <c r="Z25" s="21"/>
      <c r="AA25" s="21">
        <v>30096.03</v>
      </c>
      <c r="AB25" s="19">
        <f>(SUM(W25:AA25))</f>
        <v>132793.22999999998</v>
      </c>
      <c r="AC25" s="20"/>
      <c r="AD25" s="19">
        <f t="shared" si="0"/>
        <v>3154909.4800000004</v>
      </c>
      <c r="AE25" s="20"/>
      <c r="AF25" s="21"/>
      <c r="AG25" s="21"/>
      <c r="AH25" s="21"/>
      <c r="AI25" s="21"/>
      <c r="AJ25" s="19">
        <f>(SUM(AF25:AI25))</f>
        <v>0</v>
      </c>
      <c r="AK25" s="20"/>
      <c r="AL25" s="21">
        <v>1089694.92</v>
      </c>
      <c r="AM25" s="21">
        <v>13065.86</v>
      </c>
      <c r="AN25" s="21"/>
      <c r="AO25" s="21"/>
      <c r="AP25" s="19">
        <f>(SUM(AL25:AO25))</f>
        <v>1102760.78</v>
      </c>
      <c r="AQ25" s="20"/>
      <c r="AR25" s="21">
        <v>137070</v>
      </c>
      <c r="AS25" s="21">
        <v>119018</v>
      </c>
      <c r="AT25" s="21">
        <v>114702.87</v>
      </c>
      <c r="AU25" s="21">
        <v>108614.73</v>
      </c>
      <c r="AV25" s="21">
        <v>28727.82</v>
      </c>
      <c r="AW25" s="21">
        <v>579457.04</v>
      </c>
      <c r="AX25" s="19">
        <f>(SUM(AR25:AW25))</f>
        <v>1087590.46</v>
      </c>
      <c r="AY25" s="20"/>
      <c r="AZ25" s="21">
        <v>18593.939999999999</v>
      </c>
      <c r="BA25" s="21">
        <v>247360.76</v>
      </c>
      <c r="BB25" s="21">
        <v>405231.43</v>
      </c>
      <c r="BC25" s="21"/>
      <c r="BD25" s="19">
        <f>(SUM(AZ25:BC25))</f>
        <v>671186.13</v>
      </c>
      <c r="BE25" s="20"/>
      <c r="BF25" s="22">
        <v>273138.27</v>
      </c>
      <c r="BG25" s="20"/>
      <c r="BH25" s="21">
        <v>19672.5</v>
      </c>
      <c r="BI25" s="21"/>
      <c r="BJ25" s="21"/>
      <c r="BK25" s="21">
        <v>16009.08</v>
      </c>
      <c r="BL25" s="21">
        <v>48977.8</v>
      </c>
      <c r="BM25" s="21"/>
      <c r="BN25" s="21"/>
      <c r="BO25" s="21"/>
      <c r="BP25" s="21"/>
      <c r="BQ25" s="21"/>
      <c r="BR25" s="21"/>
      <c r="BS25" s="21">
        <v>836.23</v>
      </c>
      <c r="BT25" s="19">
        <f t="shared" si="11"/>
        <v>85495.61</v>
      </c>
      <c r="BU25" s="20" t="s">
        <v>12</v>
      </c>
      <c r="BV25" s="19">
        <f t="shared" si="2"/>
        <v>3220171.25</v>
      </c>
      <c r="BW25" s="20" t="s">
        <v>12</v>
      </c>
      <c r="BX25" s="19">
        <f t="shared" si="3"/>
        <v>-65261.769999999553</v>
      </c>
      <c r="BY25" s="20" t="s">
        <v>12</v>
      </c>
      <c r="BZ25" s="19"/>
      <c r="CA25" s="20" t="s">
        <v>12</v>
      </c>
      <c r="CB25" s="19">
        <f t="shared" si="12"/>
        <v>51329.230000000447</v>
      </c>
      <c r="CC25" s="5"/>
      <c r="CD25" s="51"/>
      <c r="CE25" s="51">
        <v>51329</v>
      </c>
      <c r="CF25" s="6"/>
      <c r="CG25" s="26">
        <v>13</v>
      </c>
      <c r="CH25" s="6" t="s">
        <v>178</v>
      </c>
      <c r="CI25" s="6"/>
      <c r="CJ25" s="6"/>
      <c r="CK25" s="13">
        <f>(+Q75)</f>
        <v>2346754.9000000004</v>
      </c>
      <c r="CL25" s="5" t="s">
        <v>12</v>
      </c>
      <c r="CM25" s="6" t="s">
        <v>179</v>
      </c>
      <c r="CN25" s="6"/>
      <c r="CO25" s="6"/>
      <c r="CP25" s="6"/>
      <c r="CQ25" s="13">
        <f>(SUM(CQ22:CQ24))</f>
        <v>66052734.49000001</v>
      </c>
      <c r="CR25" s="6" t="s">
        <v>180</v>
      </c>
      <c r="CS25" s="6"/>
      <c r="CT25" s="6"/>
      <c r="CU25" s="6"/>
      <c r="CV25" s="6"/>
    </row>
    <row r="26" spans="1:100" x14ac:dyDescent="0.2">
      <c r="A26">
        <f t="shared" si="4"/>
        <v>1</v>
      </c>
      <c r="B26" t="s">
        <v>476</v>
      </c>
      <c r="C26" s="19">
        <v>181428</v>
      </c>
      <c r="D26" s="20"/>
      <c r="E26" s="21">
        <v>97930</v>
      </c>
      <c r="F26" s="21">
        <v>14501</v>
      </c>
      <c r="G26" s="21">
        <v>707</v>
      </c>
      <c r="H26" s="21"/>
      <c r="I26" s="21"/>
      <c r="J26" s="21"/>
      <c r="K26" s="21"/>
      <c r="L26" s="21"/>
      <c r="M26" s="21">
        <v>10034</v>
      </c>
      <c r="N26" s="19">
        <f t="shared" si="5"/>
        <v>123172</v>
      </c>
      <c r="O26" s="20"/>
      <c r="P26" s="21">
        <v>157437</v>
      </c>
      <c r="Q26" s="21">
        <v>12725</v>
      </c>
      <c r="R26" s="21"/>
      <c r="S26" s="21"/>
      <c r="T26" s="21">
        <v>6299</v>
      </c>
      <c r="U26" s="55">
        <f t="shared" si="6"/>
        <v>176461</v>
      </c>
      <c r="V26" s="20"/>
      <c r="W26" s="21">
        <v>2</v>
      </c>
      <c r="X26" s="21"/>
      <c r="Y26" s="21"/>
      <c r="Z26" s="21"/>
      <c r="AA26" s="21"/>
      <c r="AB26" s="19">
        <f t="shared" si="7"/>
        <v>2</v>
      </c>
      <c r="AC26" s="20"/>
      <c r="AD26" s="19">
        <f t="shared" si="0"/>
        <v>299635</v>
      </c>
      <c r="AE26" s="20"/>
      <c r="AF26" s="21"/>
      <c r="AG26" s="21"/>
      <c r="AH26" s="21"/>
      <c r="AI26" s="21"/>
      <c r="AJ26" s="19">
        <f t="shared" ref="AJ26:AJ73" si="13">(SUM(AF26:AI26))</f>
        <v>0</v>
      </c>
      <c r="AK26" s="20"/>
      <c r="AL26" s="21">
        <v>3106</v>
      </c>
      <c r="AM26" s="21">
        <v>4441</v>
      </c>
      <c r="AN26" s="21"/>
      <c r="AO26" s="21"/>
      <c r="AP26" s="19">
        <f t="shared" si="8"/>
        <v>7547</v>
      </c>
      <c r="AQ26" s="20"/>
      <c r="AR26" s="21"/>
      <c r="AS26" s="21">
        <v>3106</v>
      </c>
      <c r="AT26" s="21">
        <v>25070</v>
      </c>
      <c r="AU26" s="21">
        <v>149989</v>
      </c>
      <c r="AV26" s="21"/>
      <c r="AW26" s="21"/>
      <c r="AX26" s="19">
        <f t="shared" si="9"/>
        <v>178165</v>
      </c>
      <c r="AY26" s="20"/>
      <c r="AZ26" s="21">
        <v>13050</v>
      </c>
      <c r="BA26" s="21"/>
      <c r="BB26" s="21">
        <v>12640</v>
      </c>
      <c r="BC26" s="21"/>
      <c r="BD26" s="19">
        <f t="shared" si="10"/>
        <v>25690</v>
      </c>
      <c r="BE26" s="20"/>
      <c r="BF26" s="22">
        <v>10119</v>
      </c>
      <c r="BG26" s="20"/>
      <c r="BH26" s="21"/>
      <c r="BI26" s="21"/>
      <c r="BJ26" s="21"/>
      <c r="BK26" s="21">
        <v>4500</v>
      </c>
      <c r="BL26" s="21"/>
      <c r="BM26" s="21"/>
      <c r="BN26" s="21"/>
      <c r="BO26" s="21"/>
      <c r="BP26" s="21"/>
      <c r="BQ26" s="21"/>
      <c r="BR26" s="21"/>
      <c r="BS26" s="21"/>
      <c r="BT26" s="19">
        <f t="shared" si="11"/>
        <v>4500</v>
      </c>
      <c r="BU26" s="20" t="s">
        <v>12</v>
      </c>
      <c r="BV26" s="19">
        <f t="shared" si="2"/>
        <v>226021</v>
      </c>
      <c r="BW26" s="20" t="s">
        <v>12</v>
      </c>
      <c r="BX26" s="19">
        <f t="shared" si="3"/>
        <v>73614</v>
      </c>
      <c r="BY26" s="20" t="s">
        <v>12</v>
      </c>
      <c r="BZ26" s="19"/>
      <c r="CA26" s="20" t="s">
        <v>12</v>
      </c>
      <c r="CB26" s="19">
        <f t="shared" si="12"/>
        <v>255042</v>
      </c>
      <c r="CC26" s="5"/>
      <c r="CD26" s="51">
        <v>225000</v>
      </c>
      <c r="CE26" s="51">
        <v>30042</v>
      </c>
      <c r="CF26" s="6"/>
      <c r="CG26" s="26">
        <v>14</v>
      </c>
      <c r="CH26" s="6" t="s">
        <v>182</v>
      </c>
      <c r="CI26" s="6"/>
      <c r="CJ26" s="6"/>
      <c r="CK26" s="13">
        <f>(+R75)</f>
        <v>2788191.24</v>
      </c>
      <c r="CL26" s="5" t="s">
        <v>12</v>
      </c>
      <c r="CM26" s="6" t="s">
        <v>183</v>
      </c>
      <c r="CN26" s="6"/>
      <c r="CO26" s="6"/>
      <c r="CP26" s="6"/>
      <c r="CQ26" s="13">
        <f>+CK36</f>
        <v>11330696.48</v>
      </c>
      <c r="CR26" s="6" t="s">
        <v>184</v>
      </c>
      <c r="CS26" s="6"/>
      <c r="CT26" s="6"/>
      <c r="CU26" s="6"/>
      <c r="CV26" s="6">
        <f>(+CK70)</f>
        <v>16728</v>
      </c>
    </row>
    <row r="27" spans="1:100" x14ac:dyDescent="0.2">
      <c r="A27">
        <f t="shared" si="4"/>
        <v>1</v>
      </c>
      <c r="B27" t="s">
        <v>477</v>
      </c>
      <c r="C27" s="19">
        <v>514305</v>
      </c>
      <c r="D27" s="20"/>
      <c r="E27" s="21"/>
      <c r="F27" s="21">
        <v>18557</v>
      </c>
      <c r="G27" s="21">
        <v>2394</v>
      </c>
      <c r="H27" s="21"/>
      <c r="I27" s="21"/>
      <c r="J27" s="21"/>
      <c r="K27" s="21"/>
      <c r="L27" s="21"/>
      <c r="M27" s="21">
        <v>9348</v>
      </c>
      <c r="N27" s="19">
        <f t="shared" si="5"/>
        <v>30299</v>
      </c>
      <c r="O27" s="20"/>
      <c r="P27" s="21">
        <v>77419</v>
      </c>
      <c r="Q27" s="21"/>
      <c r="R27" s="21"/>
      <c r="S27" s="21"/>
      <c r="T27" s="21">
        <v>72049</v>
      </c>
      <c r="U27" s="55">
        <f t="shared" si="6"/>
        <v>149468</v>
      </c>
      <c r="V27" s="20"/>
      <c r="W27" s="21">
        <v>162783</v>
      </c>
      <c r="X27" s="21"/>
      <c r="Y27" s="21"/>
      <c r="Z27" s="21"/>
      <c r="AA27" s="21"/>
      <c r="AB27" s="19">
        <f t="shared" si="7"/>
        <v>162783</v>
      </c>
      <c r="AC27" s="20"/>
      <c r="AD27" s="19">
        <f t="shared" si="0"/>
        <v>342550</v>
      </c>
      <c r="AE27" s="20"/>
      <c r="AF27" s="21"/>
      <c r="AG27" s="21"/>
      <c r="AH27" s="21"/>
      <c r="AI27" s="21"/>
      <c r="AJ27" s="19">
        <f t="shared" si="13"/>
        <v>0</v>
      </c>
      <c r="AK27" s="20"/>
      <c r="AL27" s="21"/>
      <c r="AM27" s="21">
        <v>1690</v>
      </c>
      <c r="AN27" s="21"/>
      <c r="AO27" s="21"/>
      <c r="AP27" s="19">
        <f t="shared" si="8"/>
        <v>1690</v>
      </c>
      <c r="AQ27" s="20"/>
      <c r="AR27" s="21"/>
      <c r="AS27" s="21">
        <v>2226</v>
      </c>
      <c r="AT27" s="21">
        <v>5194</v>
      </c>
      <c r="AU27" s="21">
        <v>59362</v>
      </c>
      <c r="AV27" s="21">
        <v>6487</v>
      </c>
      <c r="AW27" s="21">
        <v>27783</v>
      </c>
      <c r="AX27" s="19">
        <f t="shared" si="9"/>
        <v>101052</v>
      </c>
      <c r="AY27" s="20"/>
      <c r="AZ27" s="21">
        <v>68196</v>
      </c>
      <c r="BA27" s="21"/>
      <c r="BB27" s="21">
        <v>12984</v>
      </c>
      <c r="BC27" s="21"/>
      <c r="BD27" s="19">
        <f t="shared" si="10"/>
        <v>81180</v>
      </c>
      <c r="BE27" s="20"/>
      <c r="BF27" s="22">
        <v>22598</v>
      </c>
      <c r="BG27" s="20"/>
      <c r="BH27" s="21"/>
      <c r="BI27" s="21"/>
      <c r="BJ27" s="21"/>
      <c r="BK27" s="21">
        <v>3960</v>
      </c>
      <c r="BL27" s="21"/>
      <c r="BM27" s="21"/>
      <c r="BN27" s="21"/>
      <c r="BO27" s="21"/>
      <c r="BP27" s="21"/>
      <c r="BQ27" s="21"/>
      <c r="BR27" s="21"/>
      <c r="BS27" s="21"/>
      <c r="BT27" s="19">
        <f t="shared" si="11"/>
        <v>3960</v>
      </c>
      <c r="BU27" s="20" t="s">
        <v>12</v>
      </c>
      <c r="BV27" s="19">
        <f t="shared" si="2"/>
        <v>210480</v>
      </c>
      <c r="BW27" s="20" t="s">
        <v>12</v>
      </c>
      <c r="BX27" s="19">
        <f t="shared" si="3"/>
        <v>132070</v>
      </c>
      <c r="BY27" s="20" t="s">
        <v>12</v>
      </c>
      <c r="BZ27" s="19"/>
      <c r="CA27" s="20" t="s">
        <v>12</v>
      </c>
      <c r="CB27" s="19">
        <f t="shared" si="12"/>
        <v>646375</v>
      </c>
      <c r="CC27" s="5"/>
      <c r="CD27" s="51">
        <v>593755</v>
      </c>
      <c r="CE27" s="51">
        <v>52620</v>
      </c>
      <c r="CF27" s="6"/>
      <c r="CG27" s="26">
        <v>15</v>
      </c>
      <c r="CH27" s="6" t="s">
        <v>186</v>
      </c>
      <c r="CI27" s="6"/>
      <c r="CJ27" s="6"/>
      <c r="CK27" s="13">
        <f>(+S75)</f>
        <v>1127944.5900000001</v>
      </c>
      <c r="CL27" s="5" t="s">
        <v>12</v>
      </c>
      <c r="CM27" s="6" t="s">
        <v>187</v>
      </c>
      <c r="CN27" s="6"/>
      <c r="CO27" s="6"/>
      <c r="CP27" s="6"/>
      <c r="CQ27" s="13">
        <f>(+CQ19+CQ20+CQ25+CQ26)</f>
        <v>189791553.92999998</v>
      </c>
      <c r="CR27" s="6" t="s">
        <v>176</v>
      </c>
      <c r="CS27" s="6"/>
      <c r="CT27" s="6"/>
      <c r="CU27" s="6"/>
      <c r="CV27" s="6">
        <f>(+CK72)</f>
        <v>146776</v>
      </c>
    </row>
    <row r="28" spans="1:100" x14ac:dyDescent="0.2">
      <c r="A28">
        <f t="shared" si="4"/>
        <v>1</v>
      </c>
      <c r="B28" t="s">
        <v>478</v>
      </c>
      <c r="C28" s="19">
        <v>1298916</v>
      </c>
      <c r="D28" s="20"/>
      <c r="E28" s="21">
        <v>29727</v>
      </c>
      <c r="F28" s="21"/>
      <c r="G28" s="21">
        <v>13688</v>
      </c>
      <c r="H28" s="21"/>
      <c r="I28" s="21"/>
      <c r="J28" s="21"/>
      <c r="K28" s="21"/>
      <c r="L28" s="21"/>
      <c r="M28" s="21">
        <v>16847</v>
      </c>
      <c r="N28" s="19">
        <f t="shared" si="5"/>
        <v>60262</v>
      </c>
      <c r="O28" s="20"/>
      <c r="P28" s="21">
        <v>120649</v>
      </c>
      <c r="Q28" s="21">
        <v>7409</v>
      </c>
      <c r="R28" s="21"/>
      <c r="S28" s="21"/>
      <c r="T28" s="21">
        <v>3104</v>
      </c>
      <c r="U28" s="55">
        <f t="shared" si="6"/>
        <v>131162</v>
      </c>
      <c r="V28" s="20"/>
      <c r="W28" s="21">
        <v>238917</v>
      </c>
      <c r="X28" s="21"/>
      <c r="Y28" s="21"/>
      <c r="Z28" s="21"/>
      <c r="AA28" s="21"/>
      <c r="AB28" s="19">
        <f t="shared" si="7"/>
        <v>238917</v>
      </c>
      <c r="AC28" s="20"/>
      <c r="AD28" s="19">
        <f t="shared" si="0"/>
        <v>430341</v>
      </c>
      <c r="AE28" s="20"/>
      <c r="AF28" s="21"/>
      <c r="AG28" s="21"/>
      <c r="AH28" s="21"/>
      <c r="AI28" s="21"/>
      <c r="AJ28" s="19">
        <f t="shared" si="13"/>
        <v>0</v>
      </c>
      <c r="AK28" s="20"/>
      <c r="AL28" s="21">
        <v>3672</v>
      </c>
      <c r="AM28" s="21">
        <v>18992</v>
      </c>
      <c r="AN28" s="21"/>
      <c r="AO28" s="21"/>
      <c r="AP28" s="19">
        <f t="shared" si="8"/>
        <v>22664</v>
      </c>
      <c r="AQ28" s="20"/>
      <c r="AR28" s="21"/>
      <c r="AS28" s="21">
        <v>3672</v>
      </c>
      <c r="AT28" s="21">
        <v>21716</v>
      </c>
      <c r="AU28" s="21">
        <v>182811</v>
      </c>
      <c r="AV28" s="21"/>
      <c r="AW28" s="21"/>
      <c r="AX28" s="19">
        <f t="shared" si="9"/>
        <v>208199</v>
      </c>
      <c r="AY28" s="20"/>
      <c r="AZ28" s="21">
        <v>7946</v>
      </c>
      <c r="BA28" s="21"/>
      <c r="BB28" s="21">
        <v>11816</v>
      </c>
      <c r="BC28" s="21"/>
      <c r="BD28" s="19">
        <f t="shared" si="10"/>
        <v>19762</v>
      </c>
      <c r="BE28" s="20">
        <v>0</v>
      </c>
      <c r="BF28" s="22">
        <v>5018</v>
      </c>
      <c r="BG28" s="20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19">
        <f t="shared" si="11"/>
        <v>0</v>
      </c>
      <c r="BU28" s="20" t="s">
        <v>12</v>
      </c>
      <c r="BV28" s="19">
        <f t="shared" si="2"/>
        <v>255643</v>
      </c>
      <c r="BW28" s="20" t="s">
        <v>12</v>
      </c>
      <c r="BX28" s="19">
        <f t="shared" si="3"/>
        <v>174698</v>
      </c>
      <c r="BY28" s="20" t="s">
        <v>12</v>
      </c>
      <c r="BZ28" s="19"/>
      <c r="CA28" s="20" t="s">
        <v>12</v>
      </c>
      <c r="CB28" s="19">
        <f t="shared" si="12"/>
        <v>1473614</v>
      </c>
      <c r="CC28" s="5"/>
      <c r="CD28" s="51">
        <v>987000</v>
      </c>
      <c r="CE28" s="51">
        <v>486614</v>
      </c>
      <c r="CF28" s="6"/>
      <c r="CG28" s="26">
        <v>16</v>
      </c>
      <c r="CH28" s="6" t="s">
        <v>189</v>
      </c>
      <c r="CI28" s="6"/>
      <c r="CJ28" s="6"/>
      <c r="CK28" s="13">
        <f>(+T75)</f>
        <v>1279858.3799999999</v>
      </c>
      <c r="CL28" s="5" t="s">
        <v>12</v>
      </c>
      <c r="CM28" s="6"/>
      <c r="CN28" s="6"/>
      <c r="CO28" s="6"/>
      <c r="CP28" s="6"/>
      <c r="CQ28" s="6"/>
      <c r="CR28" s="6" t="s">
        <v>190</v>
      </c>
      <c r="CS28" s="6"/>
      <c r="CT28" s="6"/>
      <c r="CU28" s="6"/>
      <c r="CV28" s="6">
        <f>(SUM(CV23:CV27))</f>
        <v>231254</v>
      </c>
    </row>
    <row r="29" spans="1:100" x14ac:dyDescent="0.2">
      <c r="A29">
        <f t="shared" si="4"/>
        <v>1</v>
      </c>
      <c r="B29" t="s">
        <v>479</v>
      </c>
      <c r="C29" s="19">
        <v>317578</v>
      </c>
      <c r="D29" s="20"/>
      <c r="E29" s="21">
        <v>373110</v>
      </c>
      <c r="F29" s="21"/>
      <c r="G29" s="21">
        <v>135</v>
      </c>
      <c r="H29" s="21"/>
      <c r="I29" s="21"/>
      <c r="J29" s="21"/>
      <c r="K29" s="21"/>
      <c r="L29" s="21"/>
      <c r="M29" s="21">
        <v>4362</v>
      </c>
      <c r="N29" s="19">
        <f t="shared" si="5"/>
        <v>377607</v>
      </c>
      <c r="O29" s="20"/>
      <c r="P29" s="21">
        <v>432264</v>
      </c>
      <c r="Q29" s="21">
        <v>47771</v>
      </c>
      <c r="R29" s="21"/>
      <c r="S29" s="21">
        <v>30000</v>
      </c>
      <c r="T29" s="21"/>
      <c r="U29" s="55">
        <f t="shared" si="6"/>
        <v>510035</v>
      </c>
      <c r="V29" s="20"/>
      <c r="W29" s="21">
        <v>7071</v>
      </c>
      <c r="X29" s="21"/>
      <c r="Y29" s="21"/>
      <c r="Z29" s="21"/>
      <c r="AA29" s="21"/>
      <c r="AB29" s="19">
        <f t="shared" si="7"/>
        <v>7071</v>
      </c>
      <c r="AC29" s="20"/>
      <c r="AD29" s="19">
        <f t="shared" si="0"/>
        <v>894713</v>
      </c>
      <c r="AE29" s="20"/>
      <c r="AF29" s="21"/>
      <c r="AG29" s="21"/>
      <c r="AH29" s="21"/>
      <c r="AI29" s="21"/>
      <c r="AJ29" s="19">
        <f t="shared" si="13"/>
        <v>0</v>
      </c>
      <c r="AK29" s="20"/>
      <c r="AL29" s="21"/>
      <c r="AM29" s="21">
        <v>43376</v>
      </c>
      <c r="AN29" s="21">
        <v>6615</v>
      </c>
      <c r="AO29" s="21">
        <v>31022</v>
      </c>
      <c r="AP29" s="19">
        <f t="shared" si="8"/>
        <v>81013</v>
      </c>
      <c r="AQ29" s="20"/>
      <c r="AR29" s="21">
        <v>76252</v>
      </c>
      <c r="AS29" s="21">
        <v>269951</v>
      </c>
      <c r="AT29" s="21">
        <v>3583</v>
      </c>
      <c r="AU29" s="21">
        <v>14482</v>
      </c>
      <c r="AV29" s="21"/>
      <c r="AW29" s="21">
        <v>39614</v>
      </c>
      <c r="AX29" s="19">
        <f t="shared" si="9"/>
        <v>403882</v>
      </c>
      <c r="AY29" s="20"/>
      <c r="AZ29" s="21">
        <v>87937</v>
      </c>
      <c r="BA29" s="21"/>
      <c r="BB29" s="21">
        <v>155463</v>
      </c>
      <c r="BC29" s="21"/>
      <c r="BD29" s="19">
        <f t="shared" si="10"/>
        <v>243400</v>
      </c>
      <c r="BE29" s="20"/>
      <c r="BF29" s="22">
        <v>102831</v>
      </c>
      <c r="BG29" s="20"/>
      <c r="BH29" s="21"/>
      <c r="BI29" s="21"/>
      <c r="BJ29" s="21"/>
      <c r="BK29" s="21">
        <v>10012</v>
      </c>
      <c r="BL29" s="21"/>
      <c r="BM29" s="21"/>
      <c r="BN29" s="21"/>
      <c r="BO29" s="21"/>
      <c r="BP29" s="21"/>
      <c r="BQ29" s="21"/>
      <c r="BR29" s="21"/>
      <c r="BS29" s="21"/>
      <c r="BT29" s="19">
        <f t="shared" si="11"/>
        <v>10012</v>
      </c>
      <c r="BU29" s="20" t="s">
        <v>12</v>
      </c>
      <c r="BV29" s="19">
        <f t="shared" si="2"/>
        <v>841138</v>
      </c>
      <c r="BW29" s="20" t="s">
        <v>12</v>
      </c>
      <c r="BX29" s="19">
        <f t="shared" si="3"/>
        <v>53575</v>
      </c>
      <c r="BY29" s="20" t="s">
        <v>12</v>
      </c>
      <c r="BZ29" s="19"/>
      <c r="CA29" s="20" t="s">
        <v>12</v>
      </c>
      <c r="CB29" s="19">
        <f t="shared" si="12"/>
        <v>371153</v>
      </c>
      <c r="CC29" s="5"/>
      <c r="CD29" s="51">
        <v>281153</v>
      </c>
      <c r="CE29" s="51">
        <v>90000</v>
      </c>
      <c r="CF29" s="6"/>
      <c r="CG29" s="26">
        <v>17</v>
      </c>
      <c r="CH29" s="6" t="s">
        <v>192</v>
      </c>
      <c r="CI29" s="6"/>
      <c r="CJ29" s="6"/>
      <c r="CK29" s="13">
        <f>+U75</f>
        <v>66052734.490000002</v>
      </c>
      <c r="CL29" s="5" t="s">
        <v>12</v>
      </c>
      <c r="CM29" s="6" t="s">
        <v>193</v>
      </c>
      <c r="CN29" s="6"/>
      <c r="CO29" s="6"/>
      <c r="CP29" s="6"/>
      <c r="CQ29" s="6"/>
      <c r="CR29" s="6" t="s">
        <v>194</v>
      </c>
      <c r="CS29" s="6"/>
      <c r="CT29" s="6"/>
      <c r="CU29" s="6"/>
      <c r="CV29" s="6"/>
    </row>
    <row r="30" spans="1:100" x14ac:dyDescent="0.2">
      <c r="A30">
        <f t="shared" si="4"/>
        <v>1</v>
      </c>
      <c r="B30" t="s">
        <v>480</v>
      </c>
      <c r="C30" s="19">
        <v>414443</v>
      </c>
      <c r="D30" s="20"/>
      <c r="E30" s="21">
        <v>59512</v>
      </c>
      <c r="F30" s="21"/>
      <c r="G30" s="21">
        <v>132</v>
      </c>
      <c r="H30" s="21"/>
      <c r="I30" s="21"/>
      <c r="J30" s="21"/>
      <c r="K30" s="21"/>
      <c r="L30" s="21"/>
      <c r="M30" s="21">
        <v>3276</v>
      </c>
      <c r="N30" s="19">
        <f t="shared" si="5"/>
        <v>62920</v>
      </c>
      <c r="O30" s="20"/>
      <c r="P30" s="21">
        <v>344994</v>
      </c>
      <c r="Q30" s="21"/>
      <c r="R30" s="21">
        <v>10508</v>
      </c>
      <c r="S30" s="21"/>
      <c r="T30" s="21">
        <v>2709</v>
      </c>
      <c r="U30" s="55">
        <f t="shared" si="6"/>
        <v>358211</v>
      </c>
      <c r="V30" s="20"/>
      <c r="W30" s="21"/>
      <c r="X30" s="21"/>
      <c r="Y30" s="21"/>
      <c r="Z30" s="21"/>
      <c r="AA30" s="21"/>
      <c r="AB30" s="19">
        <f t="shared" si="7"/>
        <v>0</v>
      </c>
      <c r="AC30" s="20"/>
      <c r="AD30" s="19">
        <f t="shared" si="0"/>
        <v>421131</v>
      </c>
      <c r="AE30" s="20"/>
      <c r="AF30" s="21"/>
      <c r="AG30" s="21"/>
      <c r="AH30" s="21"/>
      <c r="AI30" s="21"/>
      <c r="AJ30" s="19">
        <f t="shared" si="13"/>
        <v>0</v>
      </c>
      <c r="AK30" s="20"/>
      <c r="AL30" s="21">
        <v>144730</v>
      </c>
      <c r="AM30" s="21"/>
      <c r="AN30" s="21"/>
      <c r="AO30" s="21">
        <v>13933</v>
      </c>
      <c r="AP30" s="19">
        <f t="shared" si="8"/>
        <v>158663</v>
      </c>
      <c r="AQ30" s="20"/>
      <c r="AR30" s="21">
        <v>120520</v>
      </c>
      <c r="AS30" s="21">
        <v>2400</v>
      </c>
      <c r="AT30" s="21"/>
      <c r="AU30" s="21">
        <v>21898</v>
      </c>
      <c r="AV30" s="21"/>
      <c r="AW30" s="21">
        <v>18623</v>
      </c>
      <c r="AX30" s="19">
        <f t="shared" si="9"/>
        <v>163441</v>
      </c>
      <c r="AY30" s="20"/>
      <c r="AZ30" s="21">
        <v>17000</v>
      </c>
      <c r="BA30" s="21"/>
      <c r="BB30" s="21">
        <v>4491</v>
      </c>
      <c r="BC30" s="21">
        <v>650</v>
      </c>
      <c r="BD30" s="19">
        <f t="shared" si="10"/>
        <v>22141</v>
      </c>
      <c r="BE30" s="20"/>
      <c r="BF30" s="22">
        <v>42429</v>
      </c>
      <c r="BG30" s="20"/>
      <c r="BH30" s="21"/>
      <c r="BI30" s="21"/>
      <c r="BJ30" s="21"/>
      <c r="BK30" s="21">
        <v>7050</v>
      </c>
      <c r="BL30" s="21"/>
      <c r="BM30" s="21"/>
      <c r="BN30" s="21"/>
      <c r="BO30" s="21"/>
      <c r="BP30" s="21"/>
      <c r="BQ30" s="21"/>
      <c r="BR30" s="21"/>
      <c r="BS30" s="21"/>
      <c r="BT30" s="19">
        <f t="shared" si="11"/>
        <v>7050</v>
      </c>
      <c r="BU30" s="20" t="s">
        <v>12</v>
      </c>
      <c r="BV30" s="19">
        <f t="shared" si="2"/>
        <v>393724</v>
      </c>
      <c r="BW30" s="20" t="s">
        <v>12</v>
      </c>
      <c r="BX30" s="19">
        <f t="shared" si="3"/>
        <v>27407</v>
      </c>
      <c r="BY30" s="20" t="s">
        <v>12</v>
      </c>
      <c r="BZ30" s="19"/>
      <c r="CA30" s="20" t="s">
        <v>12</v>
      </c>
      <c r="CB30" s="19">
        <f t="shared" si="12"/>
        <v>441850</v>
      </c>
      <c r="CC30" s="5"/>
      <c r="CD30" s="51">
        <v>200000</v>
      </c>
      <c r="CE30" s="51">
        <v>241850</v>
      </c>
      <c r="CF30" s="6"/>
      <c r="CG30" s="2"/>
      <c r="CH30" s="37" t="s">
        <v>196</v>
      </c>
      <c r="CI30" s="6"/>
      <c r="CJ30" s="6"/>
      <c r="CK30" s="13"/>
      <c r="CL30" s="5" t="s">
        <v>12</v>
      </c>
      <c r="CM30" s="6"/>
      <c r="CN30" s="6"/>
      <c r="CO30" s="6" t="s">
        <v>197</v>
      </c>
      <c r="CP30" s="6" t="s">
        <v>87</v>
      </c>
      <c r="CQ30" s="6"/>
      <c r="CR30" s="6" t="s">
        <v>198</v>
      </c>
      <c r="CS30" s="6"/>
      <c r="CT30" s="6"/>
      <c r="CU30" s="6"/>
      <c r="CV30" s="6">
        <f>(+CK73)</f>
        <v>3375445</v>
      </c>
    </row>
    <row r="31" spans="1:100" x14ac:dyDescent="0.2">
      <c r="A31">
        <f t="shared" si="4"/>
        <v>1</v>
      </c>
      <c r="B31" t="s">
        <v>481</v>
      </c>
      <c r="C31" s="19">
        <v>1374723</v>
      </c>
      <c r="D31" s="20"/>
      <c r="E31" s="21">
        <v>676859</v>
      </c>
      <c r="F31" s="21"/>
      <c r="G31" s="21">
        <v>1716</v>
      </c>
      <c r="H31" s="21"/>
      <c r="I31" s="21"/>
      <c r="J31" s="21"/>
      <c r="K31" s="21"/>
      <c r="L31" s="21"/>
      <c r="M31" s="21">
        <v>125965</v>
      </c>
      <c r="N31" s="19">
        <f t="shared" si="5"/>
        <v>804540</v>
      </c>
      <c r="O31" s="20"/>
      <c r="P31" s="21">
        <v>719725</v>
      </c>
      <c r="Q31" s="21"/>
      <c r="R31" s="21">
        <v>39181</v>
      </c>
      <c r="S31" s="21"/>
      <c r="T31" s="21"/>
      <c r="U31" s="55">
        <f t="shared" si="6"/>
        <v>758906</v>
      </c>
      <c r="V31" s="20"/>
      <c r="W31" s="21">
        <v>269369</v>
      </c>
      <c r="X31" s="21"/>
      <c r="Y31" s="21"/>
      <c r="Z31" s="21"/>
      <c r="AA31" s="21"/>
      <c r="AB31" s="19">
        <f t="shared" si="7"/>
        <v>269369</v>
      </c>
      <c r="AC31" s="20"/>
      <c r="AD31" s="19">
        <f t="shared" si="0"/>
        <v>1832815</v>
      </c>
      <c r="AE31" s="20"/>
      <c r="AF31" s="21"/>
      <c r="AG31" s="21"/>
      <c r="AH31" s="21"/>
      <c r="AI31" s="21"/>
      <c r="AJ31" s="19">
        <f t="shared" si="13"/>
        <v>0</v>
      </c>
      <c r="AK31" s="20"/>
      <c r="AL31" s="21"/>
      <c r="AM31" s="21"/>
      <c r="AN31" s="21"/>
      <c r="AO31" s="21"/>
      <c r="AP31" s="19">
        <f t="shared" si="8"/>
        <v>0</v>
      </c>
      <c r="AQ31" s="20"/>
      <c r="AR31" s="21">
        <v>323650</v>
      </c>
      <c r="AS31" s="21">
        <v>231043</v>
      </c>
      <c r="AT31" s="21">
        <v>35139</v>
      </c>
      <c r="AU31" s="21">
        <v>337669</v>
      </c>
      <c r="AV31" s="21">
        <v>1289</v>
      </c>
      <c r="AW31" s="21">
        <v>92816</v>
      </c>
      <c r="AX31" s="19">
        <f t="shared" si="9"/>
        <v>1021606</v>
      </c>
      <c r="AY31" s="20"/>
      <c r="AZ31" s="21">
        <v>25421</v>
      </c>
      <c r="BA31" s="21">
        <v>156087</v>
      </c>
      <c r="BB31" s="21"/>
      <c r="BC31" s="21"/>
      <c r="BD31" s="19">
        <f t="shared" si="10"/>
        <v>181508</v>
      </c>
      <c r="BE31" s="20"/>
      <c r="BF31" s="22">
        <v>404454</v>
      </c>
      <c r="BG31" s="20"/>
      <c r="BH31" s="21"/>
      <c r="BI31" s="21"/>
      <c r="BJ31" s="21"/>
      <c r="BK31" s="21">
        <v>7896</v>
      </c>
      <c r="BL31" s="21">
        <v>6262</v>
      </c>
      <c r="BM31" s="21"/>
      <c r="BN31" s="21"/>
      <c r="BO31" s="21"/>
      <c r="BP31" s="21"/>
      <c r="BQ31" s="21"/>
      <c r="BR31" s="21"/>
      <c r="BS31" s="21"/>
      <c r="BT31" s="19">
        <f t="shared" si="11"/>
        <v>14158</v>
      </c>
      <c r="BU31" s="20" t="s">
        <v>12</v>
      </c>
      <c r="BV31" s="19">
        <f t="shared" si="2"/>
        <v>1621726</v>
      </c>
      <c r="BW31" s="20" t="s">
        <v>12</v>
      </c>
      <c r="BX31" s="19">
        <f t="shared" si="3"/>
        <v>211089</v>
      </c>
      <c r="BY31" s="20" t="s">
        <v>12</v>
      </c>
      <c r="BZ31" s="19"/>
      <c r="CA31" s="20" t="s">
        <v>12</v>
      </c>
      <c r="CB31" s="19">
        <f t="shared" si="12"/>
        <v>1585812</v>
      </c>
      <c r="CC31" s="5"/>
      <c r="CD31" s="51">
        <v>1225000</v>
      </c>
      <c r="CE31" s="51">
        <v>360812</v>
      </c>
      <c r="CF31" s="6"/>
      <c r="CG31" s="26">
        <v>18</v>
      </c>
      <c r="CH31" s="6" t="s">
        <v>200</v>
      </c>
      <c r="CI31" s="6"/>
      <c r="CJ31" s="6"/>
      <c r="CK31" s="13">
        <f>(+W75)</f>
        <v>4770646.0600000005</v>
      </c>
      <c r="CL31" s="5" t="s">
        <v>12</v>
      </c>
      <c r="CM31" s="6" t="s">
        <v>201</v>
      </c>
      <c r="CN31" s="6"/>
      <c r="CO31" s="6"/>
      <c r="CP31" s="6"/>
      <c r="CQ31" s="6"/>
      <c r="CR31" s="6" t="s">
        <v>202</v>
      </c>
      <c r="CS31" s="6"/>
      <c r="CT31" s="6"/>
      <c r="CU31" s="6"/>
      <c r="CV31" s="6"/>
    </row>
    <row r="32" spans="1:100" x14ac:dyDescent="0.2">
      <c r="A32">
        <f t="shared" si="4"/>
        <v>1</v>
      </c>
      <c r="B32" t="s">
        <v>482</v>
      </c>
      <c r="C32" s="19">
        <v>465377</v>
      </c>
      <c r="D32" s="20"/>
      <c r="E32" s="21">
        <v>973627</v>
      </c>
      <c r="F32" s="21">
        <v>4537</v>
      </c>
      <c r="G32" s="21">
        <v>1145</v>
      </c>
      <c r="H32" s="21"/>
      <c r="I32" s="21"/>
      <c r="J32" s="21"/>
      <c r="K32" s="21"/>
      <c r="L32" s="21"/>
      <c r="M32" s="21">
        <v>25902</v>
      </c>
      <c r="N32" s="19">
        <f t="shared" si="5"/>
        <v>1005211</v>
      </c>
      <c r="O32" s="20"/>
      <c r="P32" s="21">
        <v>787924</v>
      </c>
      <c r="Q32" s="21">
        <v>73420</v>
      </c>
      <c r="R32" s="21"/>
      <c r="S32" s="21">
        <v>100000</v>
      </c>
      <c r="T32" s="21"/>
      <c r="U32" s="55">
        <f t="shared" si="6"/>
        <v>961344</v>
      </c>
      <c r="V32" s="20"/>
      <c r="W32" s="21"/>
      <c r="X32" s="21"/>
      <c r="Y32" s="21"/>
      <c r="Z32" s="21"/>
      <c r="AA32" s="21"/>
      <c r="AB32" s="19">
        <f t="shared" si="7"/>
        <v>0</v>
      </c>
      <c r="AC32" s="20"/>
      <c r="AD32" s="19">
        <f t="shared" si="0"/>
        <v>1966555</v>
      </c>
      <c r="AE32" s="20"/>
      <c r="AF32" s="21"/>
      <c r="AG32" s="21"/>
      <c r="AH32" s="21"/>
      <c r="AI32" s="21"/>
      <c r="AJ32" s="19">
        <f t="shared" si="13"/>
        <v>0</v>
      </c>
      <c r="AK32" s="20"/>
      <c r="AL32" s="21">
        <v>358308</v>
      </c>
      <c r="AM32" s="21">
        <v>47517</v>
      </c>
      <c r="AN32" s="21">
        <v>5065</v>
      </c>
      <c r="AO32" s="21">
        <v>51854</v>
      </c>
      <c r="AP32" s="19">
        <f t="shared" si="8"/>
        <v>462744</v>
      </c>
      <c r="AQ32" s="20"/>
      <c r="AR32" s="21">
        <v>326501</v>
      </c>
      <c r="AS32" s="21">
        <v>82463</v>
      </c>
      <c r="AT32" s="21">
        <v>84490</v>
      </c>
      <c r="AU32" s="21">
        <v>10464</v>
      </c>
      <c r="AV32" s="21"/>
      <c r="AW32" s="21">
        <v>179340</v>
      </c>
      <c r="AX32" s="19">
        <f t="shared" si="9"/>
        <v>683258</v>
      </c>
      <c r="AY32" s="20"/>
      <c r="AZ32" s="21">
        <v>80544</v>
      </c>
      <c r="BA32" s="21">
        <v>85606</v>
      </c>
      <c r="BB32" s="21">
        <v>160278</v>
      </c>
      <c r="BC32" s="21">
        <v>9628</v>
      </c>
      <c r="BD32" s="19">
        <f t="shared" si="10"/>
        <v>336056</v>
      </c>
      <c r="BE32" s="20"/>
      <c r="BF32" s="22">
        <v>328999</v>
      </c>
      <c r="BG32" s="20"/>
      <c r="BH32" s="21"/>
      <c r="BI32" s="21"/>
      <c r="BJ32" s="21"/>
      <c r="BK32" s="21">
        <v>100748</v>
      </c>
      <c r="BL32" s="21">
        <v>32753</v>
      </c>
      <c r="BM32" s="21"/>
      <c r="BN32" s="21"/>
      <c r="BO32" s="21"/>
      <c r="BP32" s="21"/>
      <c r="BQ32" s="21">
        <v>36514</v>
      </c>
      <c r="BR32" s="21"/>
      <c r="BS32" s="21"/>
      <c r="BT32" s="19">
        <f t="shared" si="11"/>
        <v>170015</v>
      </c>
      <c r="BU32" s="20" t="s">
        <v>12</v>
      </c>
      <c r="BV32" s="19">
        <f t="shared" si="2"/>
        <v>1981072</v>
      </c>
      <c r="BW32" s="20" t="s">
        <v>12</v>
      </c>
      <c r="BX32" s="19">
        <f t="shared" si="3"/>
        <v>-14517</v>
      </c>
      <c r="BY32" s="20" t="s">
        <v>12</v>
      </c>
      <c r="BZ32" s="19"/>
      <c r="CA32" s="20" t="s">
        <v>12</v>
      </c>
      <c r="CB32" s="19">
        <f t="shared" si="12"/>
        <v>450860</v>
      </c>
      <c r="CC32" s="5"/>
      <c r="CD32" s="51">
        <v>400000</v>
      </c>
      <c r="CE32" s="51">
        <v>50860</v>
      </c>
      <c r="CF32" s="6"/>
      <c r="CG32" s="26">
        <v>19</v>
      </c>
      <c r="CH32" s="6" t="s">
        <v>204</v>
      </c>
      <c r="CI32" s="6"/>
      <c r="CJ32" s="6"/>
      <c r="CK32" s="13">
        <f>(+X75)</f>
        <v>66009</v>
      </c>
      <c r="CL32" s="5" t="s">
        <v>12</v>
      </c>
      <c r="CM32" s="6" t="s">
        <v>205</v>
      </c>
      <c r="CN32" s="6"/>
      <c r="CO32" s="6"/>
      <c r="CP32" s="6"/>
      <c r="CQ32" s="6"/>
      <c r="CR32" s="6" t="s">
        <v>190</v>
      </c>
      <c r="CS32" s="6"/>
      <c r="CT32" s="6"/>
      <c r="CU32" s="6"/>
      <c r="CV32" s="6">
        <f>(SUM(CV30:CV31))</f>
        <v>3375445</v>
      </c>
    </row>
    <row r="33" spans="1:100" x14ac:dyDescent="0.2">
      <c r="A33">
        <f t="shared" si="4"/>
        <v>1</v>
      </c>
      <c r="B33" t="s">
        <v>483</v>
      </c>
      <c r="C33" s="19">
        <v>483641</v>
      </c>
      <c r="D33" s="20"/>
      <c r="E33" s="21"/>
      <c r="F33" s="21">
        <v>500</v>
      </c>
      <c r="G33" s="21">
        <v>740</v>
      </c>
      <c r="H33" s="21"/>
      <c r="I33" s="21"/>
      <c r="J33" s="21"/>
      <c r="K33" s="21"/>
      <c r="L33" s="21"/>
      <c r="M33" s="21"/>
      <c r="N33" s="19">
        <f t="shared" si="5"/>
        <v>1240</v>
      </c>
      <c r="O33" s="20"/>
      <c r="P33" s="21">
        <v>38721</v>
      </c>
      <c r="Q33" s="21"/>
      <c r="R33" s="21"/>
      <c r="S33" s="21"/>
      <c r="T33" s="21"/>
      <c r="U33" s="55">
        <f t="shared" si="6"/>
        <v>38721</v>
      </c>
      <c r="V33" s="20"/>
      <c r="W33" s="21">
        <v>57158</v>
      </c>
      <c r="X33" s="21"/>
      <c r="Y33" s="21"/>
      <c r="Z33" s="21"/>
      <c r="AA33" s="21"/>
      <c r="AB33" s="19">
        <f t="shared" si="7"/>
        <v>57158</v>
      </c>
      <c r="AC33" s="20"/>
      <c r="AD33" s="19">
        <f t="shared" si="0"/>
        <v>97119</v>
      </c>
      <c r="AE33" s="20"/>
      <c r="AF33" s="21"/>
      <c r="AG33" s="21"/>
      <c r="AH33" s="21"/>
      <c r="AI33" s="21"/>
      <c r="AJ33" s="19">
        <f t="shared" si="13"/>
        <v>0</v>
      </c>
      <c r="AK33" s="20"/>
      <c r="AL33" s="21"/>
      <c r="AM33" s="21"/>
      <c r="AN33" s="21"/>
      <c r="AO33" s="21"/>
      <c r="AP33" s="19">
        <f t="shared" si="8"/>
        <v>0</v>
      </c>
      <c r="AQ33" s="20"/>
      <c r="AR33" s="21">
        <v>157944</v>
      </c>
      <c r="AS33" s="21">
        <v>3970</v>
      </c>
      <c r="AT33" s="21"/>
      <c r="AU33" s="21"/>
      <c r="AV33" s="21"/>
      <c r="AW33" s="21">
        <v>1564</v>
      </c>
      <c r="AX33" s="19">
        <f t="shared" si="9"/>
        <v>163478</v>
      </c>
      <c r="AY33" s="20"/>
      <c r="AZ33" s="21">
        <v>10000</v>
      </c>
      <c r="BA33" s="21"/>
      <c r="BB33" s="21">
        <v>1662</v>
      </c>
      <c r="BC33" s="21">
        <v>1846</v>
      </c>
      <c r="BD33" s="19">
        <f t="shared" si="10"/>
        <v>13508</v>
      </c>
      <c r="BE33" s="20"/>
      <c r="BF33" s="22">
        <v>3889</v>
      </c>
      <c r="BG33" s="20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19">
        <f t="shared" si="11"/>
        <v>0</v>
      </c>
      <c r="BU33" s="20" t="s">
        <v>12</v>
      </c>
      <c r="BV33" s="19">
        <f t="shared" si="2"/>
        <v>180875</v>
      </c>
      <c r="BW33" s="20" t="s">
        <v>12</v>
      </c>
      <c r="BX33" s="19">
        <f t="shared" si="3"/>
        <v>-83756</v>
      </c>
      <c r="BY33" s="20" t="s">
        <v>12</v>
      </c>
      <c r="BZ33" s="19"/>
      <c r="CA33" s="20" t="s">
        <v>12</v>
      </c>
      <c r="CB33" s="19">
        <f t="shared" si="12"/>
        <v>399885</v>
      </c>
      <c r="CC33" s="5"/>
      <c r="CD33" s="51"/>
      <c r="CE33" s="51"/>
      <c r="CF33" s="6"/>
      <c r="CG33" s="26">
        <v>20</v>
      </c>
      <c r="CH33" s="6" t="s">
        <v>207</v>
      </c>
      <c r="CI33" s="6"/>
      <c r="CJ33" s="6"/>
      <c r="CK33" s="13">
        <f>(+Y75)</f>
        <v>500063.61</v>
      </c>
      <c r="CL33" s="5" t="s">
        <v>12</v>
      </c>
      <c r="CM33" s="6" t="s">
        <v>208</v>
      </c>
      <c r="CN33" s="6"/>
      <c r="CO33" s="6"/>
      <c r="CP33" s="6"/>
      <c r="CQ33" s="6"/>
      <c r="CR33" s="6" t="s">
        <v>209</v>
      </c>
      <c r="CS33" s="6"/>
      <c r="CT33" s="6"/>
      <c r="CU33" s="6"/>
      <c r="CV33" s="6"/>
    </row>
    <row r="34" spans="1:100" x14ac:dyDescent="0.2">
      <c r="A34">
        <f t="shared" si="4"/>
        <v>1</v>
      </c>
      <c r="B34" t="s">
        <v>484</v>
      </c>
      <c r="C34" s="19">
        <v>521532</v>
      </c>
      <c r="D34" s="20"/>
      <c r="E34" s="21">
        <v>392302</v>
      </c>
      <c r="F34" s="21">
        <v>1300</v>
      </c>
      <c r="G34" s="21">
        <v>274</v>
      </c>
      <c r="H34" s="21"/>
      <c r="I34" s="21"/>
      <c r="J34" s="21"/>
      <c r="K34" s="21"/>
      <c r="M34" s="21">
        <v>562</v>
      </c>
      <c r="N34" s="19">
        <f>(SUM(E34:M34))</f>
        <v>394438</v>
      </c>
      <c r="O34" s="20"/>
      <c r="P34" s="21">
        <v>498125</v>
      </c>
      <c r="Q34" s="21">
        <v>49417</v>
      </c>
      <c r="R34" s="21"/>
      <c r="S34" s="21"/>
      <c r="T34" s="21"/>
      <c r="U34" s="55">
        <f t="shared" si="6"/>
        <v>547542</v>
      </c>
      <c r="V34" s="20"/>
      <c r="W34" s="21"/>
      <c r="X34" s="21"/>
      <c r="Y34" s="21"/>
      <c r="Z34" s="21"/>
      <c r="AA34" s="21"/>
      <c r="AB34" s="19">
        <f t="shared" si="7"/>
        <v>0</v>
      </c>
      <c r="AC34" s="20"/>
      <c r="AD34" s="19">
        <f t="shared" si="0"/>
        <v>941980</v>
      </c>
      <c r="AE34" s="20"/>
      <c r="AF34" s="21"/>
      <c r="AG34" s="21"/>
      <c r="AH34" s="21"/>
      <c r="AI34" s="21"/>
      <c r="AJ34" s="19">
        <f t="shared" si="13"/>
        <v>0</v>
      </c>
      <c r="AK34" s="20"/>
      <c r="AL34" s="21">
        <v>135456</v>
      </c>
      <c r="AM34" s="21">
        <v>3828</v>
      </c>
      <c r="AN34" s="21"/>
      <c r="AO34" s="21">
        <v>7000</v>
      </c>
      <c r="AP34" s="19">
        <f t="shared" si="8"/>
        <v>146284</v>
      </c>
      <c r="AQ34" s="20"/>
      <c r="AR34" s="21">
        <v>161709</v>
      </c>
      <c r="AS34" s="21">
        <v>10000</v>
      </c>
      <c r="AT34" s="21"/>
      <c r="AU34" s="21">
        <v>18231</v>
      </c>
      <c r="AV34" s="21"/>
      <c r="AW34" s="21">
        <v>280172</v>
      </c>
      <c r="AX34" s="19">
        <f t="shared" si="9"/>
        <v>470112</v>
      </c>
      <c r="AY34" s="20"/>
      <c r="AZ34" s="21">
        <v>33829</v>
      </c>
      <c r="BA34" s="21"/>
      <c r="BB34" s="21">
        <v>43431</v>
      </c>
      <c r="BC34" s="21"/>
      <c r="BD34" s="19">
        <f t="shared" si="10"/>
        <v>77260</v>
      </c>
      <c r="BE34" s="20"/>
      <c r="BF34" s="22">
        <v>79992</v>
      </c>
      <c r="BG34" s="20"/>
      <c r="BH34" s="21"/>
      <c r="BI34" s="21"/>
      <c r="BJ34" s="21"/>
      <c r="BK34" s="21">
        <v>3900</v>
      </c>
      <c r="BL34" s="21">
        <v>49695</v>
      </c>
      <c r="BM34" s="21"/>
      <c r="BN34" s="21">
        <v>1433</v>
      </c>
      <c r="BO34" s="21"/>
      <c r="BP34" s="21"/>
      <c r="BQ34" s="21"/>
      <c r="BR34" s="21"/>
      <c r="BS34" s="21"/>
      <c r="BT34" s="19">
        <f t="shared" si="11"/>
        <v>55028</v>
      </c>
      <c r="BU34" s="20" t="s">
        <v>12</v>
      </c>
      <c r="BV34" s="19">
        <f t="shared" si="2"/>
        <v>828676</v>
      </c>
      <c r="BW34" s="20" t="s">
        <v>12</v>
      </c>
      <c r="BX34" s="19">
        <f t="shared" si="3"/>
        <v>113304</v>
      </c>
      <c r="BY34" s="20" t="s">
        <v>12</v>
      </c>
      <c r="BZ34" s="19"/>
      <c r="CA34" s="20" t="s">
        <v>12</v>
      </c>
      <c r="CB34" s="19">
        <f t="shared" si="12"/>
        <v>634836</v>
      </c>
      <c r="CC34" s="5"/>
      <c r="CD34" s="51">
        <v>484835</v>
      </c>
      <c r="CE34" s="51">
        <v>150000</v>
      </c>
      <c r="CF34" s="6"/>
      <c r="CG34" s="26">
        <v>21</v>
      </c>
      <c r="CH34" s="6" t="s">
        <v>211</v>
      </c>
      <c r="CI34" s="6"/>
      <c r="CJ34" s="6"/>
      <c r="CK34" s="13">
        <f>(+Z75)</f>
        <v>5385508</v>
      </c>
      <c r="CL34" s="5" t="s">
        <v>12</v>
      </c>
      <c r="CM34" s="6" t="s">
        <v>212</v>
      </c>
      <c r="CN34" s="6"/>
      <c r="CO34" s="6"/>
      <c r="CP34" s="6"/>
      <c r="CQ34" s="6"/>
      <c r="CR34" s="6" t="s">
        <v>213</v>
      </c>
      <c r="CS34" s="6"/>
      <c r="CT34" s="6"/>
      <c r="CU34" s="6"/>
      <c r="CV34" s="6">
        <f>(+CK74+CK75)</f>
        <v>8666683.370000001</v>
      </c>
    </row>
    <row r="35" spans="1:100" x14ac:dyDescent="0.2">
      <c r="A35">
        <f t="shared" si="4"/>
        <v>1</v>
      </c>
      <c r="B35" t="s">
        <v>485</v>
      </c>
      <c r="C35" s="19">
        <v>604331</v>
      </c>
      <c r="D35" s="20"/>
      <c r="E35" s="21">
        <v>61034</v>
      </c>
      <c r="F35" s="21"/>
      <c r="G35" s="21">
        <v>2071</v>
      </c>
      <c r="H35" s="21"/>
      <c r="I35" s="21"/>
      <c r="J35" s="21">
        <v>226336</v>
      </c>
      <c r="K35" s="21"/>
      <c r="L35" s="21"/>
      <c r="M35" s="21">
        <v>26977</v>
      </c>
      <c r="N35" s="19">
        <f t="shared" si="5"/>
        <v>316418</v>
      </c>
      <c r="O35" s="20"/>
      <c r="P35" s="21">
        <v>473616</v>
      </c>
      <c r="Q35" s="21">
        <v>1227</v>
      </c>
      <c r="R35" s="21"/>
      <c r="S35" s="21"/>
      <c r="T35" s="21">
        <v>460</v>
      </c>
      <c r="U35" s="55">
        <f t="shared" si="6"/>
        <v>475303</v>
      </c>
      <c r="V35" s="20"/>
      <c r="W35" s="21">
        <v>398709</v>
      </c>
      <c r="X35" s="21"/>
      <c r="Y35" s="21"/>
      <c r="Z35" s="21"/>
      <c r="AA35" s="21"/>
      <c r="AB35" s="19">
        <f t="shared" si="7"/>
        <v>398709</v>
      </c>
      <c r="AC35" s="20"/>
      <c r="AD35" s="19">
        <f t="shared" si="0"/>
        <v>1190430</v>
      </c>
      <c r="AE35" s="20"/>
      <c r="AF35" s="21"/>
      <c r="AG35" s="21"/>
      <c r="AH35" s="21"/>
      <c r="AI35" s="21"/>
      <c r="AJ35" s="19">
        <f t="shared" si="13"/>
        <v>0</v>
      </c>
      <c r="AK35" s="20"/>
      <c r="AL35" s="21">
        <v>36777</v>
      </c>
      <c r="AM35" s="21">
        <v>6859</v>
      </c>
      <c r="AN35" s="21"/>
      <c r="AO35" s="21"/>
      <c r="AP35" s="19">
        <f t="shared" si="8"/>
        <v>43636</v>
      </c>
      <c r="AQ35" s="20"/>
      <c r="AR35" s="21">
        <v>123671</v>
      </c>
      <c r="AS35" s="21">
        <v>6830</v>
      </c>
      <c r="AT35" s="21">
        <v>56043</v>
      </c>
      <c r="AU35" s="21">
        <v>423414</v>
      </c>
      <c r="AV35" s="21"/>
      <c r="AW35" s="21"/>
      <c r="AX35" s="19">
        <f t="shared" si="9"/>
        <v>609958</v>
      </c>
      <c r="AY35" s="20"/>
      <c r="AZ35" s="21">
        <v>283986</v>
      </c>
      <c r="BA35" s="21">
        <v>5130</v>
      </c>
      <c r="BB35" s="21">
        <v>32721</v>
      </c>
      <c r="BC35" s="21"/>
      <c r="BD35" s="19">
        <f t="shared" si="10"/>
        <v>321837</v>
      </c>
      <c r="BE35" s="20"/>
      <c r="BF35" s="22">
        <v>10413</v>
      </c>
      <c r="BG35" s="20"/>
      <c r="BH35" s="21"/>
      <c r="BI35" s="21"/>
      <c r="BJ35" s="21"/>
      <c r="BK35" s="21">
        <v>4390</v>
      </c>
      <c r="BL35" s="21">
        <v>23750</v>
      </c>
      <c r="BM35" s="21"/>
      <c r="BN35" s="21"/>
      <c r="BO35" s="21"/>
      <c r="BP35" s="21"/>
      <c r="BQ35" s="21"/>
      <c r="BR35" s="21"/>
      <c r="BS35" s="21"/>
      <c r="BT35" s="19">
        <f t="shared" si="11"/>
        <v>28140</v>
      </c>
      <c r="BU35" s="20" t="s">
        <v>12</v>
      </c>
      <c r="BV35" s="19">
        <f t="shared" si="2"/>
        <v>1013984</v>
      </c>
      <c r="BW35" s="20" t="s">
        <v>12</v>
      </c>
      <c r="BX35" s="19">
        <f t="shared" si="3"/>
        <v>176446</v>
      </c>
      <c r="BY35" s="20" t="s">
        <v>12</v>
      </c>
      <c r="BZ35" s="19"/>
      <c r="CA35" s="20" t="s">
        <v>12</v>
      </c>
      <c r="CB35" s="19">
        <f t="shared" si="12"/>
        <v>780777</v>
      </c>
      <c r="CC35" s="5"/>
      <c r="CD35" s="51">
        <v>500000</v>
      </c>
      <c r="CE35" s="51">
        <v>280777</v>
      </c>
      <c r="CF35" s="6"/>
      <c r="CG35" s="26">
        <v>22</v>
      </c>
      <c r="CH35" s="6" t="s">
        <v>215</v>
      </c>
      <c r="CI35" s="6"/>
      <c r="CJ35" s="6"/>
      <c r="CK35" s="13">
        <f>(+AA75)</f>
        <v>608469.81000000006</v>
      </c>
      <c r="CL35" s="5" t="s">
        <v>12</v>
      </c>
      <c r="CM35" s="6"/>
      <c r="CN35" s="6"/>
      <c r="CO35" s="6"/>
      <c r="CP35" s="6"/>
      <c r="CQ35" s="6"/>
      <c r="CR35" s="6" t="s">
        <v>216</v>
      </c>
      <c r="CS35" s="6"/>
      <c r="CT35" s="6"/>
      <c r="CU35" s="6"/>
      <c r="CV35" s="6">
        <f>(+CV20+CV28+CV32+CV34)</f>
        <v>182518289.24000001</v>
      </c>
    </row>
    <row r="36" spans="1:100" x14ac:dyDescent="0.2">
      <c r="A36">
        <f t="shared" si="4"/>
        <v>1</v>
      </c>
      <c r="B36" t="s">
        <v>486</v>
      </c>
      <c r="C36" s="19">
        <v>426767</v>
      </c>
      <c r="D36" s="20"/>
      <c r="E36" s="21">
        <v>13537</v>
      </c>
      <c r="F36" s="21"/>
      <c r="G36" s="21">
        <v>3589</v>
      </c>
      <c r="H36" s="21"/>
      <c r="I36" s="21"/>
      <c r="J36" s="21"/>
      <c r="K36" s="21"/>
      <c r="L36" s="21"/>
      <c r="M36" s="21">
        <v>1413</v>
      </c>
      <c r="N36" s="19">
        <f t="shared" si="5"/>
        <v>18539</v>
      </c>
      <c r="O36" s="20"/>
      <c r="P36" s="21">
        <v>90952</v>
      </c>
      <c r="Q36" s="21">
        <v>3308</v>
      </c>
      <c r="R36" s="21">
        <v>275</v>
      </c>
      <c r="S36" s="21"/>
      <c r="T36" s="21">
        <v>1173</v>
      </c>
      <c r="U36" s="55">
        <f t="shared" si="6"/>
        <v>95708</v>
      </c>
      <c r="V36" s="20"/>
      <c r="W36" s="21">
        <v>167529</v>
      </c>
      <c r="X36" s="21"/>
      <c r="Y36" s="21"/>
      <c r="Z36" s="21"/>
      <c r="AA36" s="21"/>
      <c r="AB36" s="19">
        <f t="shared" si="7"/>
        <v>167529</v>
      </c>
      <c r="AC36" s="20"/>
      <c r="AD36" s="19">
        <f t="shared" si="0"/>
        <v>281776</v>
      </c>
      <c r="AE36" s="20"/>
      <c r="AF36" s="21"/>
      <c r="AG36" s="21"/>
      <c r="AH36" s="21"/>
      <c r="AI36" s="21"/>
      <c r="AJ36" s="19">
        <f t="shared" si="13"/>
        <v>0</v>
      </c>
      <c r="AK36" s="20"/>
      <c r="AL36" s="21"/>
      <c r="AM36" s="21"/>
      <c r="AN36" s="21"/>
      <c r="AO36" s="21"/>
      <c r="AP36" s="19">
        <f t="shared" si="8"/>
        <v>0</v>
      </c>
      <c r="AQ36" s="20"/>
      <c r="AR36" s="21">
        <v>51978</v>
      </c>
      <c r="AS36" s="21">
        <v>18721</v>
      </c>
      <c r="AT36" s="21">
        <v>14976</v>
      </c>
      <c r="AU36" s="21">
        <v>41184</v>
      </c>
      <c r="AV36" s="21"/>
      <c r="AW36" s="21"/>
      <c r="AX36" s="19">
        <f t="shared" si="9"/>
        <v>126859</v>
      </c>
      <c r="AY36" s="20"/>
      <c r="AZ36" s="21">
        <v>606</v>
      </c>
      <c r="BA36" s="21"/>
      <c r="BB36" s="21">
        <v>31863</v>
      </c>
      <c r="BC36" s="21">
        <v>4014</v>
      </c>
      <c r="BD36" s="19">
        <f t="shared" si="10"/>
        <v>36483</v>
      </c>
      <c r="BE36" s="20"/>
      <c r="BF36" s="22">
        <v>26278</v>
      </c>
      <c r="BG36" s="20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19">
        <f t="shared" si="11"/>
        <v>0</v>
      </c>
      <c r="BU36" s="20" t="s">
        <v>12</v>
      </c>
      <c r="BV36" s="19">
        <f t="shared" si="2"/>
        <v>189620</v>
      </c>
      <c r="BW36" s="20" t="s">
        <v>12</v>
      </c>
      <c r="BX36" s="19">
        <f t="shared" si="3"/>
        <v>92156</v>
      </c>
      <c r="BY36" s="20" t="s">
        <v>12</v>
      </c>
      <c r="BZ36" s="19"/>
      <c r="CA36" s="20" t="s">
        <v>12</v>
      </c>
      <c r="CB36" s="19">
        <f t="shared" si="12"/>
        <v>518923</v>
      </c>
      <c r="CC36" s="5"/>
      <c r="CD36" s="51">
        <v>270000</v>
      </c>
      <c r="CE36" s="51">
        <v>248923</v>
      </c>
      <c r="CF36" s="6"/>
      <c r="CG36" s="26">
        <v>23</v>
      </c>
      <c r="CH36" s="6" t="s">
        <v>218</v>
      </c>
      <c r="CI36" s="6"/>
      <c r="CJ36" s="6"/>
      <c r="CK36" s="13">
        <f>(+AB75)</f>
        <v>11330696.48</v>
      </c>
      <c r="CL36" s="5" t="s">
        <v>12</v>
      </c>
      <c r="CM36" s="6"/>
      <c r="CN36" s="6"/>
      <c r="CO36" s="6"/>
      <c r="CP36" s="6"/>
      <c r="CQ36" s="6"/>
      <c r="CR36" s="6"/>
      <c r="CS36" s="6"/>
      <c r="CT36" s="6"/>
      <c r="CU36" s="6"/>
      <c r="CV36" s="6"/>
    </row>
    <row r="37" spans="1:100" x14ac:dyDescent="0.2">
      <c r="A37">
        <f t="shared" si="4"/>
        <v>1</v>
      </c>
      <c r="B37" t="s">
        <v>487</v>
      </c>
      <c r="C37" s="19">
        <v>498534</v>
      </c>
      <c r="D37" s="20"/>
      <c r="E37" s="21">
        <v>132928</v>
      </c>
      <c r="F37" s="21">
        <v>5850</v>
      </c>
      <c r="G37" s="21">
        <v>911</v>
      </c>
      <c r="H37" s="21"/>
      <c r="I37" s="21"/>
      <c r="J37" s="21"/>
      <c r="K37" s="21">
        <v>3800</v>
      </c>
      <c r="L37" s="21"/>
      <c r="M37" s="21">
        <v>2.68</v>
      </c>
      <c r="N37" s="19">
        <f t="shared" si="5"/>
        <v>143491.68</v>
      </c>
      <c r="O37" s="20"/>
      <c r="P37" s="21">
        <v>186359</v>
      </c>
      <c r="Q37" s="21">
        <v>20159.330000000002</v>
      </c>
      <c r="R37" s="21"/>
      <c r="S37" s="21">
        <v>734.27</v>
      </c>
      <c r="T37" s="21"/>
      <c r="U37" s="55">
        <f t="shared" si="6"/>
        <v>207252.6</v>
      </c>
      <c r="V37" s="20"/>
      <c r="W37" s="21"/>
      <c r="X37" s="21"/>
      <c r="Y37" s="21"/>
      <c r="Z37" s="21"/>
      <c r="AA37" s="21"/>
      <c r="AB37" s="19">
        <f t="shared" si="7"/>
        <v>0</v>
      </c>
      <c r="AC37" s="20"/>
      <c r="AD37" s="19">
        <f t="shared" si="0"/>
        <v>350744.28</v>
      </c>
      <c r="AE37" s="20"/>
      <c r="AF37" s="21"/>
      <c r="AG37" s="21"/>
      <c r="AH37" s="21"/>
      <c r="AI37" s="21"/>
      <c r="AJ37" s="19">
        <f t="shared" si="13"/>
        <v>0</v>
      </c>
      <c r="AK37" s="20"/>
      <c r="AL37" s="21"/>
      <c r="AM37" s="21">
        <v>6454</v>
      </c>
      <c r="AN37" s="21"/>
      <c r="AO37" s="21">
        <v>19326</v>
      </c>
      <c r="AP37" s="19">
        <f t="shared" si="8"/>
        <v>25780</v>
      </c>
      <c r="AQ37" s="20"/>
      <c r="AR37" s="21">
        <v>96079</v>
      </c>
      <c r="AS37" s="21">
        <v>33215</v>
      </c>
      <c r="AT37" s="21">
        <v>4688</v>
      </c>
      <c r="AU37" s="21">
        <v>15360</v>
      </c>
      <c r="AV37" s="21"/>
      <c r="AW37" s="21">
        <v>25485</v>
      </c>
      <c r="AX37" s="19">
        <f t="shared" si="9"/>
        <v>174827</v>
      </c>
      <c r="AY37" s="20"/>
      <c r="AZ37" s="21">
        <v>48737</v>
      </c>
      <c r="BA37" s="21"/>
      <c r="BB37" s="21">
        <v>27755</v>
      </c>
      <c r="BC37" s="21">
        <v>11750</v>
      </c>
      <c r="BD37" s="19">
        <f t="shared" si="10"/>
        <v>88242</v>
      </c>
      <c r="BE37" s="20"/>
      <c r="BF37" s="22">
        <v>26738</v>
      </c>
      <c r="BG37" s="20"/>
      <c r="BH37" s="21"/>
      <c r="BI37" s="21"/>
      <c r="BJ37" s="21"/>
      <c r="BK37" s="21">
        <v>12144</v>
      </c>
      <c r="BL37" s="21">
        <v>925</v>
      </c>
      <c r="BM37" s="21"/>
      <c r="BN37" s="21"/>
      <c r="BO37" s="21"/>
      <c r="BP37" s="21"/>
      <c r="BQ37" s="21"/>
      <c r="BR37" s="21"/>
      <c r="BS37" s="21"/>
      <c r="BT37" s="19">
        <f t="shared" si="11"/>
        <v>13069</v>
      </c>
      <c r="BU37" s="20" t="s">
        <v>12</v>
      </c>
      <c r="BV37" s="19">
        <f t="shared" si="2"/>
        <v>328656</v>
      </c>
      <c r="BW37" s="20" t="s">
        <v>12</v>
      </c>
      <c r="BX37" s="19">
        <f t="shared" si="3"/>
        <v>22088.280000000028</v>
      </c>
      <c r="BY37" s="20" t="s">
        <v>12</v>
      </c>
      <c r="BZ37" s="19"/>
      <c r="CA37" s="20" t="s">
        <v>12</v>
      </c>
      <c r="CB37" s="19">
        <f t="shared" si="12"/>
        <v>520622.28</v>
      </c>
      <c r="CC37" s="5"/>
      <c r="CD37" s="51">
        <v>435000</v>
      </c>
      <c r="CE37" s="51">
        <v>85533</v>
      </c>
      <c r="CF37" s="6"/>
      <c r="CG37" s="26"/>
      <c r="CH37" s="6"/>
      <c r="CI37" s="6"/>
      <c r="CJ37" s="6"/>
      <c r="CK37" s="13"/>
      <c r="CL37" s="5" t="s">
        <v>12</v>
      </c>
      <c r="CM37" s="6" t="s">
        <v>220</v>
      </c>
      <c r="CN37" s="6"/>
      <c r="CO37" s="6"/>
      <c r="CP37" s="6"/>
      <c r="CQ37" s="6"/>
      <c r="CR37" s="6"/>
      <c r="CS37" s="6" t="s">
        <v>221</v>
      </c>
      <c r="CT37" s="6"/>
      <c r="CU37" s="6"/>
      <c r="CV37" s="6"/>
    </row>
    <row r="38" spans="1:100" x14ac:dyDescent="0.2">
      <c r="A38">
        <f t="shared" si="4"/>
        <v>1</v>
      </c>
      <c r="B38" t="s">
        <v>488</v>
      </c>
      <c r="C38" s="19">
        <v>0</v>
      </c>
      <c r="D38" s="20"/>
      <c r="E38" s="21">
        <v>620519</v>
      </c>
      <c r="F38" s="21">
        <v>0</v>
      </c>
      <c r="G38" s="21">
        <v>939</v>
      </c>
      <c r="H38" s="21"/>
      <c r="I38" s="21"/>
      <c r="J38" s="21"/>
      <c r="K38" s="21"/>
      <c r="L38" s="21"/>
      <c r="M38" s="21">
        <v>68075</v>
      </c>
      <c r="N38" s="19">
        <f t="shared" si="5"/>
        <v>689533</v>
      </c>
      <c r="O38" s="20"/>
      <c r="P38" s="21">
        <v>495102</v>
      </c>
      <c r="Q38" s="21">
        <v>53335</v>
      </c>
      <c r="R38" s="21"/>
      <c r="S38" s="21">
        <v>179161</v>
      </c>
      <c r="T38" s="21"/>
      <c r="U38" s="55">
        <f t="shared" si="6"/>
        <v>727598</v>
      </c>
      <c r="V38" s="20"/>
      <c r="W38" s="21"/>
      <c r="X38" s="21"/>
      <c r="Y38" s="21">
        <v>86693</v>
      </c>
      <c r="Z38" s="21"/>
      <c r="AA38" s="21"/>
      <c r="AB38" s="19">
        <f t="shared" si="7"/>
        <v>86693</v>
      </c>
      <c r="AC38" s="20"/>
      <c r="AD38" s="19">
        <f t="shared" si="0"/>
        <v>1503824</v>
      </c>
      <c r="AE38" s="20"/>
      <c r="AF38" s="21"/>
      <c r="AG38" s="21"/>
      <c r="AH38" s="21"/>
      <c r="AI38" s="21"/>
      <c r="AJ38" s="19">
        <f t="shared" si="13"/>
        <v>0</v>
      </c>
      <c r="AK38" s="20"/>
      <c r="AL38" s="21">
        <v>384200</v>
      </c>
      <c r="AM38" s="21">
        <v>113254</v>
      </c>
      <c r="AN38" s="21">
        <v>1693</v>
      </c>
      <c r="AO38" s="21">
        <v>9646</v>
      </c>
      <c r="AP38" s="19">
        <f t="shared" si="8"/>
        <v>508793</v>
      </c>
      <c r="AQ38" s="20"/>
      <c r="AR38" s="21">
        <v>105372</v>
      </c>
      <c r="AS38" s="21">
        <v>28453</v>
      </c>
      <c r="AT38" s="21">
        <v>64531</v>
      </c>
      <c r="AU38" s="21">
        <v>183249</v>
      </c>
      <c r="AV38" s="21">
        <v>1944</v>
      </c>
      <c r="AW38" s="21">
        <v>57309</v>
      </c>
      <c r="AX38" s="19">
        <f t="shared" si="9"/>
        <v>440858</v>
      </c>
      <c r="AY38" s="20"/>
      <c r="AZ38" s="21">
        <v>15000</v>
      </c>
      <c r="BA38" s="21">
        <v>1589</v>
      </c>
      <c r="BB38" s="21">
        <v>59916</v>
      </c>
      <c r="BC38" s="21">
        <v>10639</v>
      </c>
      <c r="BD38" s="19">
        <f t="shared" si="10"/>
        <v>87144</v>
      </c>
      <c r="BE38" s="20"/>
      <c r="BF38" s="22">
        <v>168668</v>
      </c>
      <c r="BG38" s="20"/>
      <c r="BH38" s="21"/>
      <c r="BI38" s="21"/>
      <c r="BJ38" s="21"/>
      <c r="BK38" s="21">
        <v>47199</v>
      </c>
      <c r="BL38" s="21">
        <v>93648</v>
      </c>
      <c r="BM38" s="21"/>
      <c r="BN38" s="21"/>
      <c r="BO38" s="21"/>
      <c r="BP38" s="21"/>
      <c r="BQ38" s="21">
        <v>82514</v>
      </c>
      <c r="BR38" s="21"/>
      <c r="BS38" s="21"/>
      <c r="BT38" s="19">
        <f t="shared" si="11"/>
        <v>223361</v>
      </c>
      <c r="BU38" s="20" t="s">
        <v>12</v>
      </c>
      <c r="BV38" s="19">
        <f t="shared" si="2"/>
        <v>1428824</v>
      </c>
      <c r="BW38" s="20" t="s">
        <v>12</v>
      </c>
      <c r="BX38" s="19">
        <f t="shared" si="3"/>
        <v>75000</v>
      </c>
      <c r="BY38" s="20" t="s">
        <v>12</v>
      </c>
      <c r="BZ38" s="19"/>
      <c r="CA38" s="20" t="s">
        <v>12</v>
      </c>
      <c r="CB38" s="19">
        <f t="shared" si="12"/>
        <v>75000</v>
      </c>
      <c r="CC38" s="5"/>
      <c r="CD38" s="51">
        <v>75000</v>
      </c>
      <c r="CE38" s="51"/>
      <c r="CF38" s="6"/>
      <c r="CG38" s="26"/>
      <c r="CH38" s="6"/>
      <c r="CI38" s="6"/>
      <c r="CJ38" s="6"/>
      <c r="CK38" s="13"/>
      <c r="CL38" s="5" t="s">
        <v>12</v>
      </c>
      <c r="CM38" s="6" t="s">
        <v>223</v>
      </c>
      <c r="CN38" s="6"/>
      <c r="CO38" s="6"/>
      <c r="CP38" s="6"/>
      <c r="CQ38" s="6"/>
      <c r="CR38" s="6"/>
      <c r="CS38" s="6"/>
      <c r="CT38" s="6"/>
      <c r="CU38" s="6"/>
      <c r="CV38" s="6"/>
    </row>
    <row r="39" spans="1:100" x14ac:dyDescent="0.2">
      <c r="A39">
        <f t="shared" si="4"/>
        <v>1</v>
      </c>
      <c r="B39" t="s">
        <v>489</v>
      </c>
      <c r="C39" s="19">
        <v>390084</v>
      </c>
      <c r="D39" s="20"/>
      <c r="E39" s="21">
        <v>454490</v>
      </c>
      <c r="F39" s="21">
        <v>38000</v>
      </c>
      <c r="G39" s="21">
        <v>404</v>
      </c>
      <c r="H39" s="21"/>
      <c r="I39" s="21"/>
      <c r="J39" s="21"/>
      <c r="K39" s="21"/>
      <c r="L39" s="21"/>
      <c r="M39" s="21">
        <v>7227</v>
      </c>
      <c r="N39" s="19">
        <f t="shared" si="5"/>
        <v>500121</v>
      </c>
      <c r="O39" s="20"/>
      <c r="P39" s="21">
        <v>498406</v>
      </c>
      <c r="Q39" s="21">
        <v>41132</v>
      </c>
      <c r="R39" s="21"/>
      <c r="S39" s="21"/>
      <c r="T39" s="21">
        <v>31958</v>
      </c>
      <c r="U39" s="55">
        <f t="shared" si="6"/>
        <v>571496</v>
      </c>
      <c r="V39" s="20"/>
      <c r="W39" s="21"/>
      <c r="X39" s="21"/>
      <c r="Y39" s="21"/>
      <c r="Z39" s="21"/>
      <c r="AA39" s="21"/>
      <c r="AB39" s="19">
        <f t="shared" si="7"/>
        <v>0</v>
      </c>
      <c r="AC39" s="20"/>
      <c r="AD39" s="19">
        <f t="shared" si="0"/>
        <v>1071617</v>
      </c>
      <c r="AE39" s="20"/>
      <c r="AF39" s="21"/>
      <c r="AG39" s="21"/>
      <c r="AH39" s="21"/>
      <c r="AI39" s="21"/>
      <c r="AJ39" s="19">
        <f t="shared" si="13"/>
        <v>0</v>
      </c>
      <c r="AK39" s="20"/>
      <c r="AL39" s="21"/>
      <c r="AM39" s="21"/>
      <c r="AN39" s="21"/>
      <c r="AO39" s="21"/>
      <c r="AP39" s="19">
        <f t="shared" si="8"/>
        <v>0</v>
      </c>
      <c r="AQ39" s="20"/>
      <c r="AR39" s="21">
        <v>648403</v>
      </c>
      <c r="AS39" s="21"/>
      <c r="AT39" s="21">
        <v>14422</v>
      </c>
      <c r="AU39" s="21"/>
      <c r="AV39" s="21">
        <v>10515</v>
      </c>
      <c r="AW39" s="21">
        <v>16789</v>
      </c>
      <c r="AX39" s="19">
        <f t="shared" si="9"/>
        <v>690129</v>
      </c>
      <c r="AY39" s="20"/>
      <c r="AZ39" s="21">
        <v>174404</v>
      </c>
      <c r="BA39" s="21">
        <v>26970</v>
      </c>
      <c r="BB39" s="21">
        <v>109008</v>
      </c>
      <c r="BC39" s="21"/>
      <c r="BD39" s="19">
        <f t="shared" si="10"/>
        <v>310382</v>
      </c>
      <c r="BE39" s="20"/>
      <c r="BF39" s="22">
        <v>97154</v>
      </c>
      <c r="BG39" s="20"/>
      <c r="BH39" s="21"/>
      <c r="BI39" s="21"/>
      <c r="BJ39" s="21"/>
      <c r="BK39" s="21">
        <v>4000</v>
      </c>
      <c r="BL39" s="21"/>
      <c r="BM39" s="21"/>
      <c r="BN39" s="21"/>
      <c r="BO39" s="21"/>
      <c r="BP39" s="21">
        <v>53825</v>
      </c>
      <c r="BQ39" s="21"/>
      <c r="BR39" s="21"/>
      <c r="BS39" s="21"/>
      <c r="BT39" s="19">
        <f t="shared" si="11"/>
        <v>57825</v>
      </c>
      <c r="BU39" s="20" t="s">
        <v>12</v>
      </c>
      <c r="BV39" s="19">
        <f t="shared" si="2"/>
        <v>1155490</v>
      </c>
      <c r="BW39" s="20" t="s">
        <v>12</v>
      </c>
      <c r="BX39" s="19">
        <f t="shared" si="3"/>
        <v>-83873</v>
      </c>
      <c r="BY39" s="20" t="s">
        <v>12</v>
      </c>
      <c r="BZ39" s="19"/>
      <c r="CA39" s="20" t="s">
        <v>12</v>
      </c>
      <c r="CB39" s="19">
        <f t="shared" si="12"/>
        <v>306211</v>
      </c>
      <c r="CC39" s="5"/>
      <c r="CD39" s="51">
        <v>200000</v>
      </c>
      <c r="CE39" s="51">
        <v>106211</v>
      </c>
      <c r="CF39" s="6"/>
      <c r="CG39" s="26"/>
      <c r="CH39" s="6"/>
      <c r="CI39" s="6"/>
      <c r="CJ39" s="6"/>
      <c r="CK39" s="13"/>
      <c r="CL39" s="5" t="s">
        <v>12</v>
      </c>
      <c r="CM39" s="6"/>
      <c r="CN39" s="6"/>
      <c r="CO39" s="6"/>
      <c r="CP39" s="6"/>
      <c r="CQ39" s="6"/>
      <c r="CR39" s="6"/>
      <c r="CS39" s="6"/>
      <c r="CT39" s="6"/>
      <c r="CU39" s="6"/>
      <c r="CV39" s="6"/>
    </row>
    <row r="40" spans="1:100" x14ac:dyDescent="0.2">
      <c r="A40">
        <f t="shared" si="4"/>
        <v>1</v>
      </c>
      <c r="B40" t="s">
        <v>490</v>
      </c>
      <c r="C40" s="19">
        <v>267768</v>
      </c>
      <c r="D40" s="20"/>
      <c r="E40" s="21">
        <v>62119</v>
      </c>
      <c r="F40" s="21"/>
      <c r="G40" s="21">
        <v>391</v>
      </c>
      <c r="H40" s="21"/>
      <c r="I40" s="21"/>
      <c r="J40" s="21"/>
      <c r="K40" s="21"/>
      <c r="L40" s="21"/>
      <c r="M40" s="21">
        <v>8334</v>
      </c>
      <c r="N40" s="19">
        <f t="shared" si="5"/>
        <v>70844</v>
      </c>
      <c r="O40" s="20"/>
      <c r="P40" s="21">
        <v>453668</v>
      </c>
      <c r="Q40" s="21"/>
      <c r="R40" s="21">
        <v>14965</v>
      </c>
      <c r="S40" s="21"/>
      <c r="T40" s="21">
        <v>28188</v>
      </c>
      <c r="U40" s="55">
        <f t="shared" si="6"/>
        <v>496821</v>
      </c>
      <c r="V40" s="20"/>
      <c r="W40" s="21"/>
      <c r="X40" s="21"/>
      <c r="Y40" s="21"/>
      <c r="Z40" s="21"/>
      <c r="AA40" s="21"/>
      <c r="AB40" s="19">
        <f t="shared" si="7"/>
        <v>0</v>
      </c>
      <c r="AC40" s="20"/>
      <c r="AD40" s="19">
        <f t="shared" si="0"/>
        <v>567665</v>
      </c>
      <c r="AE40" s="20"/>
      <c r="AF40" s="21"/>
      <c r="AG40" s="21"/>
      <c r="AH40" s="21"/>
      <c r="AI40" s="21"/>
      <c r="AJ40" s="19">
        <f t="shared" si="13"/>
        <v>0</v>
      </c>
      <c r="AK40" s="20"/>
      <c r="AL40" s="21">
        <v>57765</v>
      </c>
      <c r="AM40" s="21">
        <v>7653</v>
      </c>
      <c r="AN40" s="21"/>
      <c r="AO40" s="21">
        <v>2191</v>
      </c>
      <c r="AP40" s="19">
        <f t="shared" si="8"/>
        <v>67609</v>
      </c>
      <c r="AQ40" s="20"/>
      <c r="AR40" s="21">
        <v>128746</v>
      </c>
      <c r="AS40" s="21">
        <v>11703</v>
      </c>
      <c r="AT40" s="21">
        <v>9767</v>
      </c>
      <c r="AU40" s="21">
        <v>10503</v>
      </c>
      <c r="AV40" s="21"/>
      <c r="AW40" s="21">
        <v>32584</v>
      </c>
      <c r="AX40" s="19">
        <f t="shared" si="9"/>
        <v>193303</v>
      </c>
      <c r="AY40" s="20"/>
      <c r="AZ40" s="21"/>
      <c r="BA40" s="21">
        <v>31841</v>
      </c>
      <c r="BB40" s="21"/>
      <c r="BC40" s="21">
        <v>3671</v>
      </c>
      <c r="BD40" s="19">
        <f t="shared" si="10"/>
        <v>35512</v>
      </c>
      <c r="BE40" s="20"/>
      <c r="BF40" s="22">
        <v>214265</v>
      </c>
      <c r="BG40" s="20"/>
      <c r="BH40" s="21"/>
      <c r="BI40" s="21"/>
      <c r="BJ40" s="21"/>
      <c r="BK40" s="21">
        <v>4549</v>
      </c>
      <c r="BL40" s="21">
        <v>1550</v>
      </c>
      <c r="BM40" s="21"/>
      <c r="BN40" s="21"/>
      <c r="BO40" s="21"/>
      <c r="BP40" s="21"/>
      <c r="BQ40" s="21"/>
      <c r="BR40" s="21"/>
      <c r="BS40" s="21"/>
      <c r="BT40" s="19">
        <f t="shared" si="11"/>
        <v>6099</v>
      </c>
      <c r="BU40" s="20" t="s">
        <v>12</v>
      </c>
      <c r="BV40" s="19">
        <f t="shared" si="2"/>
        <v>516788</v>
      </c>
      <c r="BW40" s="20" t="s">
        <v>12</v>
      </c>
      <c r="BX40" s="19">
        <f t="shared" si="3"/>
        <v>50877</v>
      </c>
      <c r="BY40" s="20" t="s">
        <v>12</v>
      </c>
      <c r="BZ40" s="19"/>
      <c r="CA40" s="20" t="s">
        <v>12</v>
      </c>
      <c r="CB40" s="19">
        <f t="shared" si="12"/>
        <v>318645</v>
      </c>
      <c r="CC40" s="5"/>
      <c r="CD40" s="51">
        <v>68000</v>
      </c>
      <c r="CE40" s="51">
        <v>250645</v>
      </c>
      <c r="CF40" s="6"/>
      <c r="CG40" s="26"/>
      <c r="CH40" s="6"/>
      <c r="CI40" s="6"/>
      <c r="CJ40" s="6"/>
      <c r="CK40" s="13"/>
      <c r="CL40" s="5" t="s">
        <v>12</v>
      </c>
      <c r="CM40" s="6" t="s">
        <v>226</v>
      </c>
      <c r="CN40" s="6"/>
      <c r="CO40" s="6"/>
      <c r="CP40" s="6"/>
      <c r="CQ40" s="6"/>
      <c r="CR40" s="6"/>
      <c r="CS40" s="6"/>
      <c r="CT40" s="6"/>
      <c r="CU40" s="6"/>
      <c r="CV40" s="6"/>
    </row>
    <row r="41" spans="1:100" x14ac:dyDescent="0.2">
      <c r="A41">
        <f t="shared" si="4"/>
        <v>1</v>
      </c>
      <c r="B41" t="s">
        <v>491</v>
      </c>
      <c r="C41" s="19">
        <v>745750</v>
      </c>
      <c r="D41" s="20"/>
      <c r="E41" s="21">
        <v>1296527</v>
      </c>
      <c r="F41" s="21">
        <v>11500</v>
      </c>
      <c r="G41" s="21">
        <v>1750</v>
      </c>
      <c r="H41" s="21"/>
      <c r="I41" s="21"/>
      <c r="J41" s="21"/>
      <c r="K41" s="21"/>
      <c r="L41" s="21"/>
      <c r="M41" s="21">
        <v>19537</v>
      </c>
      <c r="N41" s="19">
        <f t="shared" si="5"/>
        <v>1329314</v>
      </c>
      <c r="O41" s="20"/>
      <c r="P41" s="21">
        <v>1239066</v>
      </c>
      <c r="Q41" s="21">
        <v>149403</v>
      </c>
      <c r="R41" s="21"/>
      <c r="S41" s="21">
        <v>30000</v>
      </c>
      <c r="T41" s="21">
        <v>2403</v>
      </c>
      <c r="U41" s="55">
        <f t="shared" si="6"/>
        <v>1420872</v>
      </c>
      <c r="V41" s="20"/>
      <c r="W41" s="21"/>
      <c r="X41" s="21"/>
      <c r="Y41" s="21"/>
      <c r="Z41" s="21"/>
      <c r="AA41" s="21"/>
      <c r="AB41" s="19">
        <f t="shared" si="7"/>
        <v>0</v>
      </c>
      <c r="AC41" s="20"/>
      <c r="AD41" s="19">
        <f t="shared" si="0"/>
        <v>2750186</v>
      </c>
      <c r="AE41" s="20"/>
      <c r="AF41" s="21"/>
      <c r="AG41" s="21"/>
      <c r="AH41" s="21"/>
      <c r="AI41" s="21"/>
      <c r="AJ41" s="19">
        <f t="shared" si="13"/>
        <v>0</v>
      </c>
      <c r="AK41" s="20"/>
      <c r="AL41" s="21">
        <v>709769</v>
      </c>
      <c r="AM41" s="21">
        <v>52091</v>
      </c>
      <c r="AN41" s="21"/>
      <c r="AO41" s="21">
        <v>35357</v>
      </c>
      <c r="AP41" s="19">
        <f t="shared" si="8"/>
        <v>797217</v>
      </c>
      <c r="AQ41" s="20"/>
      <c r="AR41" s="21">
        <v>551300</v>
      </c>
      <c r="AS41" s="21">
        <v>200013</v>
      </c>
      <c r="AT41" s="21">
        <v>24041</v>
      </c>
      <c r="AU41" s="21">
        <v>181336</v>
      </c>
      <c r="AV41" s="21">
        <v>5246</v>
      </c>
      <c r="AW41" s="21">
        <v>123732</v>
      </c>
      <c r="AX41" s="19">
        <f t="shared" si="9"/>
        <v>1085668</v>
      </c>
      <c r="AY41" s="20"/>
      <c r="AZ41" s="21">
        <v>176827</v>
      </c>
      <c r="BA41" s="21">
        <v>47846</v>
      </c>
      <c r="BB41" s="21">
        <v>288652</v>
      </c>
      <c r="BC41" s="21"/>
      <c r="BD41" s="19">
        <f t="shared" si="10"/>
        <v>513325</v>
      </c>
      <c r="BE41" s="20"/>
      <c r="BF41" s="22">
        <v>200103</v>
      </c>
      <c r="BG41" s="20"/>
      <c r="BH41" s="21"/>
      <c r="BI41" s="21"/>
      <c r="BJ41" s="21"/>
      <c r="BK41" s="21">
        <v>5082</v>
      </c>
      <c r="BL41" s="21">
        <v>33399</v>
      </c>
      <c r="BM41" s="21"/>
      <c r="BN41" s="21"/>
      <c r="BO41" s="21"/>
      <c r="BP41" s="21"/>
      <c r="BQ41" s="21"/>
      <c r="BR41" s="21"/>
      <c r="BS41" s="21"/>
      <c r="BT41" s="19">
        <f t="shared" si="11"/>
        <v>38481</v>
      </c>
      <c r="BU41" s="20" t="s">
        <v>12</v>
      </c>
      <c r="BV41" s="19">
        <f t="shared" si="2"/>
        <v>2634794</v>
      </c>
      <c r="BW41" s="20" t="s">
        <v>12</v>
      </c>
      <c r="BX41" s="19">
        <f t="shared" si="3"/>
        <v>115392</v>
      </c>
      <c r="BY41" s="20" t="s">
        <v>12</v>
      </c>
      <c r="BZ41" s="19">
        <v>-51525</v>
      </c>
      <c r="CA41" s="20" t="s">
        <v>12</v>
      </c>
      <c r="CB41" s="19">
        <f t="shared" si="12"/>
        <v>809617</v>
      </c>
      <c r="CC41" s="5"/>
      <c r="CD41" s="51">
        <v>647693</v>
      </c>
      <c r="CE41" s="51">
        <v>161924</v>
      </c>
      <c r="CF41" s="6"/>
      <c r="CG41" s="38">
        <v>24</v>
      </c>
      <c r="CH41" s="39" t="s">
        <v>228</v>
      </c>
      <c r="CI41" s="33"/>
      <c r="CJ41" s="33"/>
      <c r="CK41" s="40">
        <f>(+AD75)</f>
        <v>189791553.93000001</v>
      </c>
      <c r="CL41" s="5" t="s">
        <v>12</v>
      </c>
      <c r="CM41" t="s">
        <v>229</v>
      </c>
      <c r="CO41" s="3">
        <f>(+CK31)</f>
        <v>4770646.0600000005</v>
      </c>
      <c r="CP41" s="6"/>
      <c r="CQ41" s="6"/>
      <c r="CR41" s="6"/>
      <c r="CS41" s="6"/>
      <c r="CT41" s="6"/>
      <c r="CU41" s="6"/>
      <c r="CV41" s="6"/>
    </row>
    <row r="42" spans="1:100" x14ac:dyDescent="0.2">
      <c r="A42">
        <f t="shared" si="4"/>
        <v>1</v>
      </c>
      <c r="B42" t="s">
        <v>492</v>
      </c>
      <c r="C42" s="19">
        <v>320901</v>
      </c>
      <c r="D42" s="20"/>
      <c r="E42" s="21">
        <v>48940</v>
      </c>
      <c r="F42" s="21"/>
      <c r="G42" s="21">
        <v>1336</v>
      </c>
      <c r="H42" s="21"/>
      <c r="I42" s="21"/>
      <c r="J42" s="21"/>
      <c r="K42" s="21"/>
      <c r="L42" s="21"/>
      <c r="M42" s="21"/>
      <c r="N42" s="19">
        <f t="shared" si="5"/>
        <v>50276</v>
      </c>
      <c r="O42" s="20"/>
      <c r="P42" s="21">
        <v>189037</v>
      </c>
      <c r="Q42" s="21">
        <v>5517</v>
      </c>
      <c r="R42" s="21"/>
      <c r="S42" s="21"/>
      <c r="T42" s="21">
        <v>473</v>
      </c>
      <c r="U42" s="55">
        <f t="shared" si="6"/>
        <v>195027</v>
      </c>
      <c r="V42" s="20"/>
      <c r="W42" s="21"/>
      <c r="X42" s="21"/>
      <c r="Y42" s="21"/>
      <c r="Z42" s="21"/>
      <c r="AA42" s="21"/>
      <c r="AB42" s="19">
        <f t="shared" si="7"/>
        <v>0</v>
      </c>
      <c r="AC42" s="20"/>
      <c r="AD42" s="19">
        <f t="shared" ref="AD42:AD73" si="14">(+AB42+U42+N42)</f>
        <v>245303</v>
      </c>
      <c r="AE42" s="20"/>
      <c r="AF42" s="21"/>
      <c r="AG42" s="21"/>
      <c r="AH42" s="21"/>
      <c r="AI42" s="21"/>
      <c r="AJ42" s="19">
        <f t="shared" si="13"/>
        <v>0</v>
      </c>
      <c r="AK42" s="20"/>
      <c r="AL42" s="21">
        <v>75931</v>
      </c>
      <c r="AM42" s="21">
        <v>453</v>
      </c>
      <c r="AN42" s="21"/>
      <c r="AO42" s="21"/>
      <c r="AP42" s="19">
        <f t="shared" si="8"/>
        <v>76384</v>
      </c>
      <c r="AQ42" s="20"/>
      <c r="AR42" s="21"/>
      <c r="AS42" s="21"/>
      <c r="AT42" s="21">
        <v>3500</v>
      </c>
      <c r="AU42" s="21">
        <v>4000</v>
      </c>
      <c r="AV42" s="21"/>
      <c r="AW42" s="21">
        <v>11733</v>
      </c>
      <c r="AX42" s="19">
        <f t="shared" si="9"/>
        <v>19233</v>
      </c>
      <c r="AY42" s="20"/>
      <c r="AZ42" s="21"/>
      <c r="BA42" s="21">
        <v>1875</v>
      </c>
      <c r="BB42" s="21">
        <v>18155</v>
      </c>
      <c r="BC42" s="21"/>
      <c r="BD42" s="19">
        <f t="shared" si="10"/>
        <v>20030</v>
      </c>
      <c r="BE42" s="20"/>
      <c r="BF42" s="22">
        <v>98220</v>
      </c>
      <c r="BG42" s="20"/>
      <c r="BH42" s="21"/>
      <c r="BI42" s="21"/>
      <c r="BJ42" s="21"/>
      <c r="BK42" s="21">
        <v>477</v>
      </c>
      <c r="BL42" s="21">
        <v>7586</v>
      </c>
      <c r="BM42" s="21"/>
      <c r="BN42" s="21"/>
      <c r="BO42" s="21"/>
      <c r="BP42" s="21"/>
      <c r="BQ42" s="21"/>
      <c r="BR42" s="21"/>
      <c r="BS42" s="21"/>
      <c r="BT42" s="19">
        <f t="shared" si="11"/>
        <v>8063</v>
      </c>
      <c r="BU42" s="20" t="s">
        <v>12</v>
      </c>
      <c r="BV42" s="19">
        <f t="shared" ref="BV42:BV73" si="15">(+BT42+BF42+BD42+AX42+AP42+AJ42)</f>
        <v>221930</v>
      </c>
      <c r="BW42" s="20" t="s">
        <v>12</v>
      </c>
      <c r="BX42" s="19">
        <f t="shared" ref="BX42:BX73" si="16">((+AB42+U42+N42)-BV42)</f>
        <v>23373</v>
      </c>
      <c r="BY42" s="20" t="s">
        <v>12</v>
      </c>
      <c r="BZ42" s="19"/>
      <c r="CA42" s="20" t="s">
        <v>12</v>
      </c>
      <c r="CB42" s="19">
        <f t="shared" si="12"/>
        <v>344274</v>
      </c>
      <c r="CC42" s="5"/>
      <c r="CD42" s="51">
        <v>56000</v>
      </c>
      <c r="CE42" s="51">
        <v>288274</v>
      </c>
      <c r="CF42" s="6"/>
      <c r="CG42" s="26"/>
      <c r="CH42" s="6"/>
      <c r="CI42" s="6"/>
      <c r="CJ42" s="6"/>
      <c r="CK42" s="13"/>
      <c r="CL42" s="5" t="s">
        <v>12</v>
      </c>
      <c r="CM42" t="s">
        <v>231</v>
      </c>
      <c r="CO42" s="3">
        <f>(+CK32)</f>
        <v>66009</v>
      </c>
      <c r="CP42" s="6"/>
      <c r="CQ42" s="6"/>
      <c r="CR42" s="6"/>
      <c r="CS42" s="6"/>
      <c r="CT42" s="6"/>
      <c r="CU42" s="6"/>
      <c r="CV42" s="6"/>
    </row>
    <row r="43" spans="1:100" x14ac:dyDescent="0.2">
      <c r="A43">
        <f t="shared" si="4"/>
        <v>1</v>
      </c>
      <c r="B43" t="s">
        <v>493</v>
      </c>
      <c r="C43" s="19">
        <v>226768</v>
      </c>
      <c r="D43" s="20"/>
      <c r="E43" s="21">
        <v>14775</v>
      </c>
      <c r="F43" s="21"/>
      <c r="G43" s="21">
        <v>3661</v>
      </c>
      <c r="H43" s="21"/>
      <c r="I43" s="21"/>
      <c r="J43" s="21"/>
      <c r="K43" s="21"/>
      <c r="L43" s="21"/>
      <c r="M43" s="21">
        <v>43585</v>
      </c>
      <c r="N43" s="19">
        <f t="shared" si="5"/>
        <v>62021</v>
      </c>
      <c r="O43" s="20"/>
      <c r="P43" s="21">
        <v>92473</v>
      </c>
      <c r="Q43" s="21">
        <v>4649</v>
      </c>
      <c r="R43" s="21"/>
      <c r="S43" s="21"/>
      <c r="T43" s="21">
        <v>100000</v>
      </c>
      <c r="U43" s="55">
        <f t="shared" si="6"/>
        <v>197122</v>
      </c>
      <c r="V43" s="20"/>
      <c r="W43" s="21">
        <v>158319</v>
      </c>
      <c r="X43" s="21"/>
      <c r="Y43" s="21"/>
      <c r="Z43" s="21"/>
      <c r="AA43" s="21"/>
      <c r="AB43" s="19">
        <f t="shared" si="7"/>
        <v>158319</v>
      </c>
      <c r="AC43" s="20"/>
      <c r="AD43" s="19">
        <f t="shared" si="14"/>
        <v>417462</v>
      </c>
      <c r="AE43" s="20"/>
      <c r="AF43" s="21"/>
      <c r="AG43" s="21"/>
      <c r="AH43" s="21"/>
      <c r="AI43" s="21"/>
      <c r="AJ43" s="19">
        <f t="shared" si="13"/>
        <v>0</v>
      </c>
      <c r="AK43" s="20"/>
      <c r="AL43" s="21">
        <v>2536</v>
      </c>
      <c r="AM43" s="21"/>
      <c r="AN43" s="21"/>
      <c r="AO43" s="21"/>
      <c r="AP43" s="19">
        <f t="shared" si="8"/>
        <v>2536</v>
      </c>
      <c r="AQ43" s="20"/>
      <c r="AR43" s="21">
        <v>44849</v>
      </c>
      <c r="AS43" s="21">
        <v>2536</v>
      </c>
      <c r="AT43" s="21">
        <v>26056</v>
      </c>
      <c r="AU43" s="21">
        <v>149210</v>
      </c>
      <c r="AV43" s="21"/>
      <c r="AW43" s="21"/>
      <c r="AX43" s="19">
        <f t="shared" si="9"/>
        <v>222651</v>
      </c>
      <c r="AY43" s="20"/>
      <c r="AZ43" s="21">
        <v>14550</v>
      </c>
      <c r="BA43" s="21"/>
      <c r="BB43" s="21">
        <v>9158</v>
      </c>
      <c r="BC43" s="21"/>
      <c r="BD43" s="19">
        <f t="shared" si="10"/>
        <v>23708</v>
      </c>
      <c r="BE43" s="20"/>
      <c r="BF43" s="22">
        <v>9249</v>
      </c>
      <c r="BG43" s="20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19">
        <f t="shared" si="11"/>
        <v>0</v>
      </c>
      <c r="BU43" s="20" t="s">
        <v>12</v>
      </c>
      <c r="BV43" s="19">
        <f t="shared" si="15"/>
        <v>258144</v>
      </c>
      <c r="BW43" s="20" t="s">
        <v>12</v>
      </c>
      <c r="BX43" s="19">
        <f t="shared" si="16"/>
        <v>159318</v>
      </c>
      <c r="BY43" s="20" t="s">
        <v>12</v>
      </c>
      <c r="BZ43" s="19"/>
      <c r="CA43" s="20" t="s">
        <v>12</v>
      </c>
      <c r="CB43" s="19">
        <f t="shared" si="12"/>
        <v>386086</v>
      </c>
      <c r="CC43" s="5"/>
      <c r="CD43" s="51">
        <v>300000</v>
      </c>
      <c r="CE43" s="51">
        <v>86086</v>
      </c>
      <c r="CF43" s="6"/>
      <c r="CG43" s="41"/>
      <c r="CH43" s="6" t="s">
        <v>233</v>
      </c>
      <c r="CI43" s="6"/>
      <c r="CJ43" s="6"/>
      <c r="CK43" s="13"/>
      <c r="CL43" s="5" t="s">
        <v>12</v>
      </c>
      <c r="CM43" t="s">
        <v>234</v>
      </c>
      <c r="CO43" s="3">
        <f>(+CK33)</f>
        <v>500063.61</v>
      </c>
      <c r="CP43" s="6"/>
      <c r="CQ43" s="6"/>
      <c r="CR43" s="6"/>
      <c r="CS43" s="6"/>
      <c r="CT43" s="6"/>
      <c r="CU43" s="6"/>
      <c r="CV43" s="6"/>
    </row>
    <row r="44" spans="1:100" x14ac:dyDescent="0.2">
      <c r="A44">
        <f t="shared" si="4"/>
        <v>1</v>
      </c>
      <c r="B44" t="s">
        <v>494</v>
      </c>
      <c r="C44" s="19"/>
      <c r="D44" s="20"/>
      <c r="E44" s="21">
        <v>7801</v>
      </c>
      <c r="F44" s="82"/>
      <c r="G44" s="21">
        <v>17845</v>
      </c>
      <c r="H44" s="21"/>
      <c r="I44" s="21"/>
      <c r="J44" s="21"/>
      <c r="K44" s="21"/>
      <c r="L44" s="21"/>
      <c r="M44" s="21">
        <v>25648</v>
      </c>
      <c r="N44" s="19">
        <f t="shared" si="5"/>
        <v>51294</v>
      </c>
      <c r="O44" s="20"/>
      <c r="P44" s="21">
        <v>256733</v>
      </c>
      <c r="Q44" s="21"/>
      <c r="R44" s="21"/>
      <c r="S44" s="21"/>
      <c r="T44" s="21"/>
      <c r="U44" s="55">
        <f t="shared" si="6"/>
        <v>256733</v>
      </c>
      <c r="V44" s="20"/>
      <c r="W44" s="21">
        <v>516971</v>
      </c>
      <c r="X44" s="21"/>
      <c r="Y44" s="21"/>
      <c r="Z44" s="21"/>
      <c r="AA44" s="21"/>
      <c r="AB44" s="19">
        <f t="shared" si="7"/>
        <v>516971</v>
      </c>
      <c r="AC44" s="20"/>
      <c r="AD44" s="19">
        <f t="shared" si="14"/>
        <v>824998</v>
      </c>
      <c r="AE44" s="20"/>
      <c r="AF44" s="21"/>
      <c r="AG44" s="21"/>
      <c r="AH44" s="21"/>
      <c r="AI44" s="21"/>
      <c r="AJ44" s="19">
        <f t="shared" si="13"/>
        <v>0</v>
      </c>
      <c r="AK44" s="20"/>
      <c r="AL44" s="21">
        <v>67511</v>
      </c>
      <c r="AM44" s="21">
        <v>30000</v>
      </c>
      <c r="AN44" s="21">
        <v>61042</v>
      </c>
      <c r="AO44" s="21">
        <v>2500</v>
      </c>
      <c r="AP44" s="19">
        <f t="shared" si="8"/>
        <v>161053</v>
      </c>
      <c r="AQ44" s="20"/>
      <c r="AR44" s="21">
        <v>134404</v>
      </c>
      <c r="AS44" s="21">
        <v>60720</v>
      </c>
      <c r="AT44" s="21">
        <v>15000</v>
      </c>
      <c r="AU44" s="21">
        <v>86400</v>
      </c>
      <c r="AV44" s="21"/>
      <c r="AW44" s="21"/>
      <c r="AX44" s="19">
        <f t="shared" si="9"/>
        <v>296524</v>
      </c>
      <c r="AY44" s="20"/>
      <c r="AZ44" s="21">
        <v>37284</v>
      </c>
      <c r="BA44" s="21">
        <v>31987</v>
      </c>
      <c r="BB44" s="21">
        <v>68110</v>
      </c>
      <c r="BC44" s="21"/>
      <c r="BD44" s="19">
        <f t="shared" si="10"/>
        <v>137381</v>
      </c>
      <c r="BE44" s="20"/>
      <c r="BF44" s="22">
        <v>108713</v>
      </c>
      <c r="BG44" s="20"/>
      <c r="BH44" s="21">
        <v>102510</v>
      </c>
      <c r="BI44" s="21"/>
      <c r="BJ44" s="21"/>
      <c r="BK44" s="21">
        <v>11022</v>
      </c>
      <c r="BL44" s="21"/>
      <c r="BM44" s="21"/>
      <c r="BN44" s="21"/>
      <c r="BO44" s="21"/>
      <c r="BP44" s="21"/>
      <c r="BQ44" s="21"/>
      <c r="BR44" s="21"/>
      <c r="BS44" s="21"/>
      <c r="BT44" s="19">
        <f t="shared" si="11"/>
        <v>113532</v>
      </c>
      <c r="BU44" s="20" t="s">
        <v>12</v>
      </c>
      <c r="BV44" s="19">
        <f t="shared" si="15"/>
        <v>817203</v>
      </c>
      <c r="BW44" s="20" t="s">
        <v>12</v>
      </c>
      <c r="BX44" s="19">
        <f t="shared" si="16"/>
        <v>7795</v>
      </c>
      <c r="BY44" s="20" t="s">
        <v>12</v>
      </c>
      <c r="BZ44" s="19"/>
      <c r="CA44" s="20" t="s">
        <v>12</v>
      </c>
      <c r="CB44" s="19">
        <f t="shared" si="12"/>
        <v>7795</v>
      </c>
      <c r="CC44" s="5"/>
      <c r="CD44" s="51"/>
      <c r="CE44" s="51">
        <v>7795</v>
      </c>
      <c r="CF44" s="6"/>
      <c r="CG44" s="26">
        <v>48</v>
      </c>
      <c r="CH44" s="36" t="s">
        <v>8</v>
      </c>
      <c r="CI44" s="6"/>
      <c r="CJ44" s="6"/>
      <c r="CK44" s="13">
        <f>(+BF$75)</f>
        <v>14734072.320000002</v>
      </c>
      <c r="CL44" s="5" t="s">
        <v>12</v>
      </c>
      <c r="CM44" t="s">
        <v>236</v>
      </c>
      <c r="CO44" s="3">
        <f>(+CK34)</f>
        <v>5385508</v>
      </c>
      <c r="CP44" s="6"/>
      <c r="CQ44" s="6"/>
      <c r="CR44" s="6"/>
      <c r="CS44" s="6"/>
      <c r="CT44" s="6"/>
      <c r="CU44" s="6"/>
      <c r="CV44" s="6"/>
    </row>
    <row r="45" spans="1:100" x14ac:dyDescent="0.2">
      <c r="A45">
        <f t="shared" si="4"/>
        <v>1</v>
      </c>
      <c r="B45" t="s">
        <v>495</v>
      </c>
      <c r="C45" s="19">
        <v>32581</v>
      </c>
      <c r="D45" s="20"/>
      <c r="E45" s="21">
        <v>53273</v>
      </c>
      <c r="F45" s="21">
        <v>500</v>
      </c>
      <c r="G45" s="21">
        <v>36</v>
      </c>
      <c r="H45" s="21"/>
      <c r="I45" s="21"/>
      <c r="J45" s="21"/>
      <c r="K45" s="21"/>
      <c r="L45" s="21"/>
      <c r="M45" s="21"/>
      <c r="N45" s="19">
        <f t="shared" si="5"/>
        <v>53809</v>
      </c>
      <c r="O45" s="20"/>
      <c r="P45" s="21">
        <v>134122</v>
      </c>
      <c r="Q45" s="21">
        <v>74376</v>
      </c>
      <c r="R45" s="21"/>
      <c r="S45" s="21"/>
      <c r="T45" s="21"/>
      <c r="U45" s="55">
        <f t="shared" si="6"/>
        <v>208498</v>
      </c>
      <c r="V45" s="20"/>
      <c r="W45" s="21"/>
      <c r="X45" s="21"/>
      <c r="Y45" s="21"/>
      <c r="Z45" s="21"/>
      <c r="AA45" s="21"/>
      <c r="AB45" s="19">
        <f t="shared" si="7"/>
        <v>0</v>
      </c>
      <c r="AC45" s="20"/>
      <c r="AD45" s="19">
        <f t="shared" si="14"/>
        <v>262307</v>
      </c>
      <c r="AE45" s="20"/>
      <c r="AF45" s="21"/>
      <c r="AG45" s="21"/>
      <c r="AH45" s="21"/>
      <c r="AI45" s="21"/>
      <c r="AJ45" s="19">
        <f t="shared" si="13"/>
        <v>0</v>
      </c>
      <c r="AK45" s="20"/>
      <c r="AL45" s="21"/>
      <c r="AM45" s="21"/>
      <c r="AN45" s="21"/>
      <c r="AO45" s="21"/>
      <c r="AP45" s="19">
        <f t="shared" si="8"/>
        <v>0</v>
      </c>
      <c r="AQ45" s="20"/>
      <c r="AR45" s="21"/>
      <c r="AS45" s="21">
        <v>58405</v>
      </c>
      <c r="AT45" s="21"/>
      <c r="AU45" s="21">
        <v>55649</v>
      </c>
      <c r="AV45" s="21"/>
      <c r="AW45" s="21">
        <v>6675</v>
      </c>
      <c r="AX45" s="19">
        <f t="shared" si="9"/>
        <v>120729</v>
      </c>
      <c r="AY45" s="20"/>
      <c r="AZ45" s="21"/>
      <c r="BA45" s="21">
        <v>20275</v>
      </c>
      <c r="BB45" s="21">
        <v>42476</v>
      </c>
      <c r="BC45" s="21"/>
      <c r="BD45" s="19">
        <f t="shared" si="10"/>
        <v>62751</v>
      </c>
      <c r="BE45" s="20"/>
      <c r="BF45" s="22">
        <v>21446</v>
      </c>
      <c r="BG45" s="20"/>
      <c r="BH45" s="21"/>
      <c r="BI45" s="21">
        <v>1200</v>
      </c>
      <c r="BJ45" s="21"/>
      <c r="BK45" s="21">
        <v>4215</v>
      </c>
      <c r="BL45" s="21"/>
      <c r="BM45" s="21"/>
      <c r="BN45" s="21"/>
      <c r="BO45" s="21"/>
      <c r="BP45" s="21"/>
      <c r="BQ45" s="21"/>
      <c r="BR45" s="21"/>
      <c r="BS45" s="21"/>
      <c r="BT45" s="19">
        <f t="shared" si="11"/>
        <v>5415</v>
      </c>
      <c r="BU45" s="20" t="s">
        <v>12</v>
      </c>
      <c r="BV45" s="19">
        <f t="shared" si="15"/>
        <v>210341</v>
      </c>
      <c r="BW45" s="20" t="s">
        <v>12</v>
      </c>
      <c r="BX45" s="19">
        <f t="shared" si="16"/>
        <v>51966</v>
      </c>
      <c r="BY45" s="20" t="s">
        <v>12</v>
      </c>
      <c r="BZ45" s="19"/>
      <c r="CA45" s="20" t="s">
        <v>12</v>
      </c>
      <c r="CB45" s="19">
        <f t="shared" si="12"/>
        <v>84547</v>
      </c>
      <c r="CC45" s="5"/>
      <c r="CD45" s="51">
        <v>69547</v>
      </c>
      <c r="CE45" s="51">
        <v>15000</v>
      </c>
      <c r="CF45" s="6"/>
      <c r="CG45" s="41"/>
      <c r="CH45" s="36" t="s">
        <v>238</v>
      </c>
      <c r="CI45" s="6"/>
      <c r="CJ45" s="6"/>
      <c r="CK45" s="13"/>
      <c r="CL45" s="5" t="s">
        <v>12</v>
      </c>
      <c r="CM45" t="s">
        <v>239</v>
      </c>
      <c r="CO45" s="3">
        <f>(+CK35)</f>
        <v>608469.81000000006</v>
      </c>
      <c r="CP45" s="6"/>
      <c r="CQ45" s="6"/>
      <c r="CR45" s="6"/>
      <c r="CS45" s="6"/>
      <c r="CT45" s="6"/>
      <c r="CU45" s="6"/>
      <c r="CV45" s="6"/>
    </row>
    <row r="46" spans="1:100" x14ac:dyDescent="0.2">
      <c r="A46">
        <f t="shared" si="4"/>
        <v>1</v>
      </c>
      <c r="B46" t="s">
        <v>496</v>
      </c>
      <c r="C46" s="19">
        <v>2281663</v>
      </c>
      <c r="D46" s="20"/>
      <c r="E46" s="21">
        <v>3459629</v>
      </c>
      <c r="F46" s="21"/>
      <c r="G46" s="21">
        <v>5811</v>
      </c>
      <c r="H46" s="21"/>
      <c r="I46" s="21">
        <v>26000</v>
      </c>
      <c r="J46" s="21">
        <v>0</v>
      </c>
      <c r="K46" s="21">
        <v>49017</v>
      </c>
      <c r="L46" s="21"/>
      <c r="M46" s="21">
        <v>73277</v>
      </c>
      <c r="N46" s="19">
        <f t="shared" si="5"/>
        <v>3613734</v>
      </c>
      <c r="O46" s="20"/>
      <c r="P46" s="21">
        <v>2030499</v>
      </c>
      <c r="Q46" s="21"/>
      <c r="R46" s="21">
        <v>157435</v>
      </c>
      <c r="S46" s="21"/>
      <c r="T46" s="21">
        <v>16650</v>
      </c>
      <c r="U46" s="55">
        <f t="shared" si="6"/>
        <v>2204584</v>
      </c>
      <c r="V46" s="20"/>
      <c r="W46" s="21">
        <v>93542</v>
      </c>
      <c r="X46" s="21"/>
      <c r="Y46" s="21"/>
      <c r="Z46" s="21"/>
      <c r="AA46" s="21"/>
      <c r="AB46" s="19">
        <f t="shared" si="7"/>
        <v>93542</v>
      </c>
      <c r="AC46" s="20"/>
      <c r="AD46" s="19">
        <f t="shared" si="14"/>
        <v>5911860</v>
      </c>
      <c r="AE46" s="20"/>
      <c r="AF46" s="21">
        <v>1375059</v>
      </c>
      <c r="AG46" s="21"/>
      <c r="AH46" s="21"/>
      <c r="AI46" s="21"/>
      <c r="AJ46" s="19">
        <f t="shared" si="13"/>
        <v>1375059</v>
      </c>
      <c r="AK46" s="20"/>
      <c r="AL46" s="21">
        <v>1060676</v>
      </c>
      <c r="AM46" s="21">
        <v>90161</v>
      </c>
      <c r="AN46" s="21"/>
      <c r="AO46" s="21">
        <v>9510</v>
      </c>
      <c r="AP46" s="19">
        <f t="shared" si="8"/>
        <v>1160347</v>
      </c>
      <c r="AQ46" s="20"/>
      <c r="AR46" s="21">
        <v>591634</v>
      </c>
      <c r="AS46" s="21">
        <v>95368</v>
      </c>
      <c r="AT46" s="21">
        <v>452176</v>
      </c>
      <c r="AU46" s="21">
        <v>98104</v>
      </c>
      <c r="AV46" s="21"/>
      <c r="AW46" s="21">
        <v>627347</v>
      </c>
      <c r="AX46" s="19">
        <f t="shared" si="9"/>
        <v>1864629</v>
      </c>
      <c r="AY46" s="20"/>
      <c r="AZ46" s="21">
        <v>147748</v>
      </c>
      <c r="BA46" s="21"/>
      <c r="BB46" s="21">
        <v>308912</v>
      </c>
      <c r="BC46" s="21">
        <v>67985</v>
      </c>
      <c r="BD46" s="19">
        <f t="shared" si="10"/>
        <v>524645</v>
      </c>
      <c r="BE46" s="20"/>
      <c r="BF46" s="22">
        <v>420319</v>
      </c>
      <c r="BG46" s="20"/>
      <c r="BH46" s="21">
        <v>40341</v>
      </c>
      <c r="BI46" s="21"/>
      <c r="BJ46" s="21">
        <v>7630</v>
      </c>
      <c r="BK46" s="21">
        <v>38449</v>
      </c>
      <c r="BL46" s="21">
        <v>46304</v>
      </c>
      <c r="BM46" s="21">
        <v>5200</v>
      </c>
      <c r="BN46" s="21"/>
      <c r="BO46" s="21">
        <v>40000</v>
      </c>
      <c r="BP46" s="21"/>
      <c r="BQ46" s="21"/>
      <c r="BR46" s="21"/>
      <c r="BS46" s="21">
        <v>28800</v>
      </c>
      <c r="BT46" s="19">
        <f t="shared" si="11"/>
        <v>206724</v>
      </c>
      <c r="BU46" s="20" t="s">
        <v>12</v>
      </c>
      <c r="BV46" s="19">
        <f t="shared" si="15"/>
        <v>5551723</v>
      </c>
      <c r="BW46" s="20" t="s">
        <v>12</v>
      </c>
      <c r="BX46" s="19">
        <f t="shared" si="16"/>
        <v>360137</v>
      </c>
      <c r="BY46" s="20" t="s">
        <v>12</v>
      </c>
      <c r="BZ46" s="19">
        <v>28753</v>
      </c>
      <c r="CA46" s="20" t="s">
        <v>12</v>
      </c>
      <c r="CB46" s="19">
        <f t="shared" si="12"/>
        <v>2670553</v>
      </c>
      <c r="CC46" s="5"/>
      <c r="CD46" s="51">
        <v>2170553</v>
      </c>
      <c r="CE46" s="51">
        <v>500000</v>
      </c>
      <c r="CF46" s="6"/>
      <c r="CG46" s="26" t="s">
        <v>537</v>
      </c>
      <c r="CH46" s="6" t="s">
        <v>242</v>
      </c>
      <c r="CI46" s="6"/>
      <c r="CJ46" s="6"/>
      <c r="CK46" s="13">
        <f>(+AF75+AL75)</f>
        <v>44483526.419999994</v>
      </c>
      <c r="CL46" s="5" t="s">
        <v>12</v>
      </c>
      <c r="CM46" s="6" t="s">
        <v>220</v>
      </c>
      <c r="CN46" s="6"/>
      <c r="CO46" s="6"/>
      <c r="CP46" s="6"/>
      <c r="CQ46" s="6"/>
      <c r="CR46" s="6"/>
      <c r="CS46" s="6" t="s">
        <v>221</v>
      </c>
      <c r="CT46" s="6"/>
      <c r="CU46" s="6"/>
      <c r="CV46" s="6"/>
    </row>
    <row r="47" spans="1:100" x14ac:dyDescent="0.2">
      <c r="A47">
        <f t="shared" si="4"/>
        <v>1</v>
      </c>
      <c r="B47" t="s">
        <v>497</v>
      </c>
      <c r="C47" s="19">
        <v>1908682</v>
      </c>
      <c r="D47" s="20"/>
      <c r="E47" s="21">
        <v>79407</v>
      </c>
      <c r="F47" s="21">
        <v>25000</v>
      </c>
      <c r="G47" s="21">
        <v>19081</v>
      </c>
      <c r="H47" s="21"/>
      <c r="I47" s="21"/>
      <c r="J47" s="21"/>
      <c r="K47" s="21"/>
      <c r="L47" s="21"/>
      <c r="M47" s="21">
        <v>12466</v>
      </c>
      <c r="N47" s="19">
        <f t="shared" si="5"/>
        <v>135954</v>
      </c>
      <c r="O47" s="20"/>
      <c r="P47" s="21">
        <v>486732</v>
      </c>
      <c r="Q47" s="21"/>
      <c r="R47" s="21">
        <v>27936</v>
      </c>
      <c r="S47" s="21"/>
      <c r="T47" s="21">
        <v>80907</v>
      </c>
      <c r="U47" s="55">
        <f t="shared" si="6"/>
        <v>595575</v>
      </c>
      <c r="V47" s="20" t="s">
        <v>83</v>
      </c>
      <c r="W47" s="21">
        <v>624730</v>
      </c>
      <c r="X47" s="21">
        <v>34604</v>
      </c>
      <c r="Y47" s="21"/>
      <c r="Z47" s="21"/>
      <c r="AA47" s="21"/>
      <c r="AB47" s="19">
        <f t="shared" si="7"/>
        <v>659334</v>
      </c>
      <c r="AC47" s="20"/>
      <c r="AD47" s="19">
        <f t="shared" si="14"/>
        <v>1390863</v>
      </c>
      <c r="AE47" s="20"/>
      <c r="AF47" s="21">
        <v>105470</v>
      </c>
      <c r="AG47" s="21">
        <v>85807</v>
      </c>
      <c r="AH47" s="21"/>
      <c r="AI47" s="21">
        <v>2896</v>
      </c>
      <c r="AJ47" s="19">
        <f t="shared" si="13"/>
        <v>194173</v>
      </c>
      <c r="AK47" s="20"/>
      <c r="AL47" s="21"/>
      <c r="AM47" s="21"/>
      <c r="AN47" s="21"/>
      <c r="AO47" s="21"/>
      <c r="AP47" s="19">
        <f t="shared" si="8"/>
        <v>0</v>
      </c>
      <c r="AQ47" s="20"/>
      <c r="AR47" s="21">
        <v>80216</v>
      </c>
      <c r="AS47" s="21">
        <v>15702</v>
      </c>
      <c r="AT47" s="21"/>
      <c r="AU47" s="21">
        <v>5697</v>
      </c>
      <c r="AV47" s="21">
        <v>31403</v>
      </c>
      <c r="AW47" s="21">
        <v>393022</v>
      </c>
      <c r="AX47" s="19">
        <f t="shared" si="9"/>
        <v>526040</v>
      </c>
      <c r="AY47" s="20"/>
      <c r="AZ47" s="21">
        <v>12300</v>
      </c>
      <c r="BA47" s="21">
        <v>62500</v>
      </c>
      <c r="BB47" s="21">
        <v>93585</v>
      </c>
      <c r="BC47" s="21">
        <v>83086</v>
      </c>
      <c r="BD47" s="19">
        <f t="shared" si="10"/>
        <v>251471</v>
      </c>
      <c r="BE47" s="20"/>
      <c r="BF47" s="22">
        <v>47105</v>
      </c>
      <c r="BG47" s="20"/>
      <c r="BH47" s="21"/>
      <c r="BI47" s="21"/>
      <c r="BJ47" s="21"/>
      <c r="BK47" s="21">
        <v>6500</v>
      </c>
      <c r="BL47" s="21">
        <v>90287</v>
      </c>
      <c r="BM47" s="21"/>
      <c r="BN47" s="21"/>
      <c r="BO47" s="21"/>
      <c r="BP47" s="21"/>
      <c r="BQ47" s="21"/>
      <c r="BR47" s="21"/>
      <c r="BS47" s="21">
        <v>21679</v>
      </c>
      <c r="BT47" s="19">
        <f t="shared" si="11"/>
        <v>118466</v>
      </c>
      <c r="BU47" s="20" t="s">
        <v>12</v>
      </c>
      <c r="BV47" s="19">
        <f t="shared" si="15"/>
        <v>1137255</v>
      </c>
      <c r="BW47" s="20" t="s">
        <v>12</v>
      </c>
      <c r="BX47" s="19">
        <f t="shared" si="16"/>
        <v>253608</v>
      </c>
      <c r="BY47" s="20" t="s">
        <v>12</v>
      </c>
      <c r="BZ47" s="19"/>
      <c r="CA47" s="20" t="s">
        <v>12</v>
      </c>
      <c r="CB47" s="19">
        <f t="shared" si="12"/>
        <v>2162290</v>
      </c>
      <c r="CC47" s="5"/>
      <c r="CD47" s="51">
        <v>1729832</v>
      </c>
      <c r="CE47" s="51">
        <v>432458</v>
      </c>
      <c r="CF47" s="6"/>
      <c r="CG47" s="26" t="s">
        <v>241</v>
      </c>
      <c r="CH47" s="6" t="s">
        <v>245</v>
      </c>
      <c r="CI47" s="6"/>
      <c r="CJ47" s="6"/>
      <c r="CK47" s="13">
        <f>(+AG75+AM75)</f>
        <v>3590676.1900000004</v>
      </c>
      <c r="CL47" s="5" t="s">
        <v>12</v>
      </c>
      <c r="CM47" s="6" t="s">
        <v>246</v>
      </c>
      <c r="CN47" s="6"/>
      <c r="CO47" s="6"/>
      <c r="CP47" s="6"/>
      <c r="CQ47" s="6"/>
      <c r="CR47" s="6"/>
      <c r="CS47" s="6"/>
      <c r="CT47" s="6"/>
      <c r="CU47" s="6"/>
      <c r="CV47" s="6"/>
    </row>
    <row r="48" spans="1:100" x14ac:dyDescent="0.2">
      <c r="A48">
        <f t="shared" si="4"/>
        <v>1</v>
      </c>
      <c r="B48" t="s">
        <v>498</v>
      </c>
      <c r="C48" s="19">
        <v>854420</v>
      </c>
      <c r="D48" s="20"/>
      <c r="E48" s="21">
        <v>1400777</v>
      </c>
      <c r="F48" s="21"/>
      <c r="G48" s="21">
        <v>2831</v>
      </c>
      <c r="H48" s="21"/>
      <c r="I48" s="21"/>
      <c r="J48" s="21"/>
      <c r="K48" s="21"/>
      <c r="L48" s="21"/>
      <c r="M48" s="21">
        <v>46895</v>
      </c>
      <c r="N48" s="19">
        <f t="shared" si="5"/>
        <v>1450503</v>
      </c>
      <c r="O48" s="20"/>
      <c r="P48" s="21">
        <v>1823394</v>
      </c>
      <c r="Q48" s="21">
        <v>167555</v>
      </c>
      <c r="R48" s="21"/>
      <c r="S48" s="21"/>
      <c r="T48" s="21"/>
      <c r="U48" s="55">
        <f t="shared" si="6"/>
        <v>1990949</v>
      </c>
      <c r="V48" s="20"/>
      <c r="W48" s="21"/>
      <c r="X48" s="21"/>
      <c r="Y48" s="21"/>
      <c r="Z48" s="21"/>
      <c r="AA48" s="21"/>
      <c r="AB48" s="19">
        <f t="shared" si="7"/>
        <v>0</v>
      </c>
      <c r="AC48" s="20"/>
      <c r="AD48" s="19">
        <f t="shared" si="14"/>
        <v>3441452</v>
      </c>
      <c r="AE48" s="20"/>
      <c r="AF48" s="21"/>
      <c r="AG48" s="21"/>
      <c r="AH48" s="21"/>
      <c r="AI48" s="21"/>
      <c r="AJ48" s="19">
        <f t="shared" si="13"/>
        <v>0</v>
      </c>
      <c r="AK48" s="20"/>
      <c r="AL48" s="21">
        <v>982176</v>
      </c>
      <c r="AM48" s="21">
        <v>52997</v>
      </c>
      <c r="AN48" s="21"/>
      <c r="AO48" s="21"/>
      <c r="AP48" s="19">
        <f t="shared" si="8"/>
        <v>1035173</v>
      </c>
      <c r="AQ48" s="20"/>
      <c r="AR48" s="21">
        <v>647452</v>
      </c>
      <c r="AS48" s="21">
        <v>78686</v>
      </c>
      <c r="AT48" s="21">
        <v>40000</v>
      </c>
      <c r="AU48" s="21">
        <v>118686</v>
      </c>
      <c r="AV48" s="21">
        <v>9675</v>
      </c>
      <c r="AW48" s="21">
        <v>40956</v>
      </c>
      <c r="AX48" s="19">
        <f t="shared" si="9"/>
        <v>935455</v>
      </c>
      <c r="AY48" s="20"/>
      <c r="AZ48" s="21">
        <v>44376</v>
      </c>
      <c r="BA48" s="21">
        <v>214732</v>
      </c>
      <c r="BB48" s="21">
        <v>402364</v>
      </c>
      <c r="BC48" s="21"/>
      <c r="BD48" s="19">
        <f t="shared" si="10"/>
        <v>661472</v>
      </c>
      <c r="BE48" s="20"/>
      <c r="BF48" s="22">
        <v>454518</v>
      </c>
      <c r="BG48" s="20"/>
      <c r="BH48" s="21"/>
      <c r="BI48" s="21"/>
      <c r="BJ48" s="21"/>
      <c r="BK48" s="21">
        <v>14660</v>
      </c>
      <c r="BL48" s="21">
        <v>4536</v>
      </c>
      <c r="BM48" s="21"/>
      <c r="BN48" s="21"/>
      <c r="BO48" s="21"/>
      <c r="BP48" s="21"/>
      <c r="BQ48" s="21">
        <v>56740</v>
      </c>
      <c r="BR48" s="21"/>
      <c r="BS48" s="21">
        <v>7889</v>
      </c>
      <c r="BT48" s="19">
        <f t="shared" si="11"/>
        <v>83825</v>
      </c>
      <c r="BU48" s="20" t="s">
        <v>12</v>
      </c>
      <c r="BV48" s="19">
        <f t="shared" si="15"/>
        <v>3170443</v>
      </c>
      <c r="BW48" s="20" t="s">
        <v>12</v>
      </c>
      <c r="BX48" s="19">
        <f t="shared" si="16"/>
        <v>271009</v>
      </c>
      <c r="BY48" s="20" t="s">
        <v>12</v>
      </c>
      <c r="BZ48" s="19"/>
      <c r="CA48" s="20" t="s">
        <v>12</v>
      </c>
      <c r="CB48" s="19">
        <f t="shared" si="12"/>
        <v>1125429</v>
      </c>
      <c r="CC48" s="5"/>
      <c r="CD48" s="51">
        <v>1125429</v>
      </c>
      <c r="CE48" s="51"/>
      <c r="CF48" s="6"/>
      <c r="CG48" s="26" t="s">
        <v>244</v>
      </c>
      <c r="CH48" s="6" t="s">
        <v>249</v>
      </c>
      <c r="CI48" s="6"/>
      <c r="CJ48" s="6"/>
      <c r="CK48" s="13">
        <f>(+AH75+AN75)</f>
        <v>79070</v>
      </c>
      <c r="CL48" s="5" t="s">
        <v>12</v>
      </c>
      <c r="CM48" s="6" t="s">
        <v>250</v>
      </c>
      <c r="CN48" s="6"/>
      <c r="CO48" s="6"/>
      <c r="CP48" s="6"/>
      <c r="CQ48" s="6"/>
      <c r="CR48" s="6"/>
      <c r="CS48" s="6"/>
      <c r="CT48" s="6"/>
      <c r="CU48" s="6"/>
      <c r="CV48" s="6"/>
    </row>
    <row r="49" spans="1:100" x14ac:dyDescent="0.2">
      <c r="A49">
        <f t="shared" si="4"/>
        <v>1</v>
      </c>
      <c r="B49" t="s">
        <v>499</v>
      </c>
      <c r="C49" s="19">
        <v>1445426</v>
      </c>
      <c r="D49" s="20"/>
      <c r="E49" s="21">
        <v>971354</v>
      </c>
      <c r="F49" s="21"/>
      <c r="G49" s="21">
        <v>2722</v>
      </c>
      <c r="H49" s="21"/>
      <c r="I49" s="21"/>
      <c r="J49" s="21"/>
      <c r="K49" s="21"/>
      <c r="L49" s="21"/>
      <c r="M49" s="21">
        <v>11799</v>
      </c>
      <c r="N49" s="19">
        <f t="shared" si="5"/>
        <v>985875</v>
      </c>
      <c r="O49" s="20"/>
      <c r="P49" s="21">
        <v>1446260</v>
      </c>
      <c r="Q49" s="21">
        <v>222766</v>
      </c>
      <c r="R49" s="21">
        <v>81390</v>
      </c>
      <c r="S49" s="21"/>
      <c r="T49" s="21"/>
      <c r="U49" s="55">
        <f t="shared" si="6"/>
        <v>1750416</v>
      </c>
      <c r="V49" s="20"/>
      <c r="W49" s="21">
        <v>242799</v>
      </c>
      <c r="X49" s="21">
        <v>31405</v>
      </c>
      <c r="Y49" s="21"/>
      <c r="Z49" s="21"/>
      <c r="AA49" s="21">
        <v>116501</v>
      </c>
      <c r="AB49" s="19">
        <f t="shared" si="7"/>
        <v>390705</v>
      </c>
      <c r="AC49" s="20"/>
      <c r="AD49" s="19">
        <f t="shared" si="14"/>
        <v>3126996</v>
      </c>
      <c r="AE49" s="20"/>
      <c r="AF49" s="21"/>
      <c r="AG49" s="21">
        <v>10269</v>
      </c>
      <c r="AH49" s="21"/>
      <c r="AI49" s="21"/>
      <c r="AJ49" s="19">
        <f t="shared" si="13"/>
        <v>10269</v>
      </c>
      <c r="AK49" s="20"/>
      <c r="AL49" s="21">
        <v>468627</v>
      </c>
      <c r="AM49" s="21">
        <v>43303</v>
      </c>
      <c r="AN49" s="21"/>
      <c r="AO49" s="21"/>
      <c r="AP49" s="19">
        <f t="shared" si="8"/>
        <v>511930</v>
      </c>
      <c r="AQ49" s="20"/>
      <c r="AR49" s="21">
        <v>784162</v>
      </c>
      <c r="AS49" s="21">
        <v>11450</v>
      </c>
      <c r="AT49" s="21">
        <v>179203</v>
      </c>
      <c r="AU49" s="21">
        <v>284136</v>
      </c>
      <c r="AV49" s="21"/>
      <c r="AW49" s="21">
        <v>117366</v>
      </c>
      <c r="AX49" s="19">
        <f t="shared" si="9"/>
        <v>1376317</v>
      </c>
      <c r="AY49" s="20"/>
      <c r="AZ49" s="21">
        <v>92880</v>
      </c>
      <c r="BA49" s="21"/>
      <c r="BB49" s="21">
        <v>343694</v>
      </c>
      <c r="BC49" s="21"/>
      <c r="BD49" s="19">
        <f t="shared" si="10"/>
        <v>436574</v>
      </c>
      <c r="BE49" s="20"/>
      <c r="BF49" s="22">
        <v>250626</v>
      </c>
      <c r="BG49" s="20"/>
      <c r="BH49" s="21"/>
      <c r="BI49" s="21"/>
      <c r="BJ49" s="21"/>
      <c r="BK49" s="21">
        <v>22178</v>
      </c>
      <c r="BL49" s="21">
        <v>39908</v>
      </c>
      <c r="BM49" s="21"/>
      <c r="BN49" s="21"/>
      <c r="BO49" s="21"/>
      <c r="BP49" s="21"/>
      <c r="BQ49" s="21">
        <v>199499</v>
      </c>
      <c r="BR49" s="21">
        <v>0</v>
      </c>
      <c r="BS49" s="21"/>
      <c r="BT49" s="19">
        <f t="shared" si="11"/>
        <v>261585</v>
      </c>
      <c r="BU49" s="20" t="s">
        <v>12</v>
      </c>
      <c r="BV49" s="19">
        <f t="shared" si="15"/>
        <v>2847301</v>
      </c>
      <c r="BW49" s="20" t="s">
        <v>12</v>
      </c>
      <c r="BX49" s="19">
        <f t="shared" si="16"/>
        <v>279695</v>
      </c>
      <c r="BY49" s="20" t="s">
        <v>12</v>
      </c>
      <c r="BZ49" s="19"/>
      <c r="CA49" s="20" t="s">
        <v>12</v>
      </c>
      <c r="CB49" s="19">
        <f t="shared" si="12"/>
        <v>1725121</v>
      </c>
      <c r="CC49" s="5"/>
      <c r="CD49" s="51">
        <v>1504406</v>
      </c>
      <c r="CE49" s="51">
        <v>220715</v>
      </c>
      <c r="CF49" s="6"/>
      <c r="CG49" s="26" t="s">
        <v>248</v>
      </c>
      <c r="CH49" s="6" t="s">
        <v>253</v>
      </c>
      <c r="CI49" s="6"/>
      <c r="CJ49" s="6"/>
      <c r="CK49" s="13">
        <f>(+AI75+AO75)</f>
        <v>5378490.8099999996</v>
      </c>
      <c r="CL49" s="5" t="s">
        <v>12</v>
      </c>
      <c r="CM49" s="6" t="s">
        <v>220</v>
      </c>
      <c r="CN49" s="6"/>
      <c r="CO49" s="6"/>
      <c r="CP49" s="6"/>
      <c r="CQ49" s="6"/>
      <c r="CR49" s="6"/>
      <c r="CS49" s="6" t="s">
        <v>221</v>
      </c>
      <c r="CT49" s="6"/>
      <c r="CU49" s="6"/>
      <c r="CV49" s="6"/>
    </row>
    <row r="50" spans="1:100" x14ac:dyDescent="0.2">
      <c r="A50">
        <f t="shared" si="4"/>
        <v>1</v>
      </c>
      <c r="B50" t="s">
        <v>500</v>
      </c>
      <c r="C50" s="19">
        <v>0</v>
      </c>
      <c r="D50" s="20"/>
      <c r="E50" s="21"/>
      <c r="F50" s="21"/>
      <c r="G50" s="21">
        <v>878</v>
      </c>
      <c r="H50" s="21">
        <v>192737</v>
      </c>
      <c r="I50" s="21"/>
      <c r="J50" s="21"/>
      <c r="K50" s="21"/>
      <c r="L50" s="21"/>
      <c r="M50" s="21">
        <v>7450</v>
      </c>
      <c r="N50" s="19">
        <f t="shared" si="5"/>
        <v>201065</v>
      </c>
      <c r="O50" s="20"/>
      <c r="P50" s="21">
        <v>316620</v>
      </c>
      <c r="Q50" s="21">
        <v>17952</v>
      </c>
      <c r="R50" s="21"/>
      <c r="S50" s="21">
        <v>12944</v>
      </c>
      <c r="T50" s="21">
        <v>1583</v>
      </c>
      <c r="U50" s="55">
        <f t="shared" si="6"/>
        <v>349099</v>
      </c>
      <c r="V50" s="20"/>
      <c r="W50" s="21">
        <v>7250</v>
      </c>
      <c r="X50" s="21"/>
      <c r="Y50" s="21"/>
      <c r="Z50" s="21"/>
      <c r="AA50" s="21"/>
      <c r="AB50" s="19">
        <f t="shared" si="7"/>
        <v>7250</v>
      </c>
      <c r="AC50" s="20"/>
      <c r="AD50" s="19">
        <f t="shared" si="14"/>
        <v>557414</v>
      </c>
      <c r="AE50" s="20"/>
      <c r="AF50" s="21"/>
      <c r="AG50" s="21"/>
      <c r="AH50" s="21"/>
      <c r="AI50" s="21"/>
      <c r="AJ50" s="19">
        <f t="shared" si="13"/>
        <v>0</v>
      </c>
      <c r="AK50" s="20"/>
      <c r="AL50" s="21"/>
      <c r="AM50" s="21"/>
      <c r="AN50" s="21"/>
      <c r="AO50" s="21"/>
      <c r="AP50" s="19">
        <f t="shared" si="8"/>
        <v>0</v>
      </c>
      <c r="AQ50" s="20"/>
      <c r="AR50" s="21">
        <v>66638</v>
      </c>
      <c r="AS50" s="21">
        <v>85677</v>
      </c>
      <c r="AT50" s="21">
        <v>35376</v>
      </c>
      <c r="AU50" s="21">
        <v>24048</v>
      </c>
      <c r="AV50" s="21"/>
      <c r="AW50" s="21"/>
      <c r="AX50" s="19">
        <f t="shared" si="9"/>
        <v>211739</v>
      </c>
      <c r="AY50" s="20"/>
      <c r="AZ50" s="21">
        <v>76550</v>
      </c>
      <c r="BA50" s="21"/>
      <c r="BB50" s="21">
        <v>66229</v>
      </c>
      <c r="BC50" s="21"/>
      <c r="BD50" s="19">
        <f t="shared" si="10"/>
        <v>142779</v>
      </c>
      <c r="BE50" s="20"/>
      <c r="BF50" s="22">
        <v>64200</v>
      </c>
      <c r="BG50" s="20"/>
      <c r="BH50" s="21"/>
      <c r="BI50" s="21"/>
      <c r="BJ50" s="21"/>
      <c r="BK50" s="21">
        <v>3985</v>
      </c>
      <c r="BL50" s="21">
        <v>2997</v>
      </c>
      <c r="BM50" s="21"/>
      <c r="BN50" s="21"/>
      <c r="BO50" s="21"/>
      <c r="BP50" s="21"/>
      <c r="BQ50" s="21"/>
      <c r="BR50" s="21"/>
      <c r="BS50" s="21"/>
      <c r="BT50" s="19">
        <f t="shared" si="11"/>
        <v>6982</v>
      </c>
      <c r="BU50" s="20" t="s">
        <v>12</v>
      </c>
      <c r="BV50" s="19">
        <f t="shared" si="15"/>
        <v>425700</v>
      </c>
      <c r="BW50" s="20" t="s">
        <v>12</v>
      </c>
      <c r="BX50" s="19">
        <f t="shared" si="16"/>
        <v>131714</v>
      </c>
      <c r="BY50" s="20" t="s">
        <v>12</v>
      </c>
      <c r="BZ50" s="19"/>
      <c r="CA50" s="20" t="s">
        <v>12</v>
      </c>
      <c r="CB50" s="19">
        <f t="shared" si="12"/>
        <v>131714</v>
      </c>
      <c r="CC50" s="5"/>
      <c r="CD50" s="51">
        <v>0</v>
      </c>
      <c r="CE50" s="51">
        <v>131714</v>
      </c>
      <c r="CF50" s="6"/>
      <c r="CG50" s="26" t="s">
        <v>252</v>
      </c>
      <c r="CH50" s="6" t="s">
        <v>255</v>
      </c>
      <c r="CI50" s="6"/>
      <c r="CJ50" s="6"/>
      <c r="CK50" s="13">
        <f>(+AJ75+AP75)</f>
        <v>53531763.420000009</v>
      </c>
      <c r="CL50" s="5" t="s">
        <v>12</v>
      </c>
      <c r="CM50" s="6" t="s">
        <v>256</v>
      </c>
      <c r="CN50" s="6"/>
      <c r="CO50" s="6"/>
      <c r="CP50" s="6"/>
      <c r="CQ50" s="6"/>
      <c r="CR50" s="6"/>
      <c r="CS50" s="6"/>
      <c r="CT50" s="6"/>
      <c r="CU50" s="6"/>
      <c r="CV50" s="6"/>
    </row>
    <row r="51" spans="1:100" x14ac:dyDescent="0.2">
      <c r="A51">
        <f t="shared" si="4"/>
        <v>1</v>
      </c>
      <c r="B51" t="s">
        <v>501</v>
      </c>
      <c r="C51" s="19">
        <v>1926515</v>
      </c>
      <c r="D51" s="20"/>
      <c r="E51" s="21">
        <v>6679379.9100000001</v>
      </c>
      <c r="F51" s="21">
        <v>4179.9399999999996</v>
      </c>
      <c r="G51" s="21">
        <v>6474.55</v>
      </c>
      <c r="H51" s="21"/>
      <c r="I51" s="21"/>
      <c r="J51" s="21"/>
      <c r="K51" s="21"/>
      <c r="L51" s="21"/>
      <c r="M51" s="21">
        <v>79751.899999999994</v>
      </c>
      <c r="N51" s="19">
        <f t="shared" si="5"/>
        <v>6769786.3000000007</v>
      </c>
      <c r="O51" s="20"/>
      <c r="P51" s="21">
        <v>2691852.17</v>
      </c>
      <c r="Q51" s="21"/>
      <c r="R51" s="21">
        <v>269162.23999999999</v>
      </c>
      <c r="S51" s="21"/>
      <c r="T51" s="21"/>
      <c r="U51" s="55">
        <f t="shared" si="6"/>
        <v>2961014.41</v>
      </c>
      <c r="V51" s="20"/>
      <c r="W51" s="21"/>
      <c r="X51" s="21"/>
      <c r="Y51" s="21">
        <v>10239.719999999999</v>
      </c>
      <c r="Z51" s="21"/>
      <c r="AA51" s="21"/>
      <c r="AB51" s="19">
        <f t="shared" si="7"/>
        <v>10239.719999999999</v>
      </c>
      <c r="AC51" s="20"/>
      <c r="AD51" s="19">
        <f t="shared" si="14"/>
        <v>9741040.4300000016</v>
      </c>
      <c r="AE51" s="20"/>
      <c r="AF51" s="21">
        <v>147989.72</v>
      </c>
      <c r="AG51" s="21"/>
      <c r="AH51" s="21"/>
      <c r="AI51" s="21"/>
      <c r="AJ51" s="19">
        <f t="shared" si="13"/>
        <v>147989.72</v>
      </c>
      <c r="AK51" s="20"/>
      <c r="AL51" s="21">
        <v>1693805.53</v>
      </c>
      <c r="AM51" s="21">
        <v>268178.25</v>
      </c>
      <c r="AN51" s="21"/>
      <c r="AO51" s="21">
        <v>74727.820000000007</v>
      </c>
      <c r="AP51" s="19">
        <f t="shared" si="8"/>
        <v>2036711.6</v>
      </c>
      <c r="AQ51" s="20"/>
      <c r="AR51" s="21">
        <v>1398149.58</v>
      </c>
      <c r="AS51" s="21">
        <v>58996.79</v>
      </c>
      <c r="AT51" s="21">
        <v>63201.71</v>
      </c>
      <c r="AU51" s="21">
        <v>11871.23</v>
      </c>
      <c r="AV51" s="21">
        <v>10000</v>
      </c>
      <c r="AW51" s="21">
        <v>2978612.9</v>
      </c>
      <c r="AX51" s="19">
        <f t="shared" si="9"/>
        <v>4520832.21</v>
      </c>
      <c r="AY51" s="20"/>
      <c r="AZ51" s="21"/>
      <c r="BA51" s="21"/>
      <c r="BB51" s="21">
        <v>413115.28</v>
      </c>
      <c r="BC51" s="21"/>
      <c r="BD51" s="19">
        <f t="shared" si="10"/>
        <v>413115.28</v>
      </c>
      <c r="BE51" s="20"/>
      <c r="BF51" s="22">
        <v>449457.4</v>
      </c>
      <c r="BG51" s="20"/>
      <c r="BH51" s="21"/>
      <c r="BI51" s="21"/>
      <c r="BJ51" s="21"/>
      <c r="BK51" s="21">
        <v>36560.71</v>
      </c>
      <c r="BL51" s="21">
        <v>11280.19</v>
      </c>
      <c r="BM51" s="21"/>
      <c r="BN51" s="21"/>
      <c r="BO51" s="21"/>
      <c r="BP51" s="21"/>
      <c r="BQ51" s="21"/>
      <c r="BR51" s="21"/>
      <c r="BS51" s="21"/>
      <c r="BT51" s="19">
        <f t="shared" si="11"/>
        <v>47840.9</v>
      </c>
      <c r="BU51" s="20" t="s">
        <v>12</v>
      </c>
      <c r="BV51" s="19">
        <f t="shared" si="15"/>
        <v>7615947.1100000003</v>
      </c>
      <c r="BW51" s="20" t="s">
        <v>12</v>
      </c>
      <c r="BX51" s="19">
        <f t="shared" si="16"/>
        <v>2125093.3200000012</v>
      </c>
      <c r="BY51" s="20" t="s">
        <v>12</v>
      </c>
      <c r="BZ51" s="19"/>
      <c r="CA51" s="20" t="s">
        <v>12</v>
      </c>
      <c r="CB51" s="19">
        <f t="shared" si="12"/>
        <v>4051608.3200000012</v>
      </c>
      <c r="CC51" s="5"/>
      <c r="CD51" s="51">
        <v>4481478.5999999996</v>
      </c>
      <c r="CE51" s="51"/>
      <c r="CF51" s="6"/>
      <c r="CG51" s="41"/>
      <c r="CH51" s="36" t="s">
        <v>6</v>
      </c>
      <c r="CI51" s="6"/>
      <c r="CJ51" s="6"/>
      <c r="CK51" s="13"/>
      <c r="CL51" s="5" t="s">
        <v>12</v>
      </c>
      <c r="CM51" s="6" t="s">
        <v>258</v>
      </c>
      <c r="CN51" s="6"/>
      <c r="CO51" s="6"/>
      <c r="CP51" s="6"/>
      <c r="CQ51" s="6"/>
      <c r="CR51" s="6"/>
      <c r="CS51" s="6"/>
      <c r="CT51" s="6"/>
      <c r="CU51" s="6"/>
      <c r="CV51" s="6"/>
    </row>
    <row r="52" spans="1:100" x14ac:dyDescent="0.2">
      <c r="A52">
        <f t="shared" si="4"/>
        <v>1</v>
      </c>
      <c r="B52" t="s">
        <v>502</v>
      </c>
      <c r="C52" s="19">
        <v>95313.32</v>
      </c>
      <c r="D52" s="20"/>
      <c r="E52" s="21">
        <v>45513.29</v>
      </c>
      <c r="F52" s="21"/>
      <c r="G52" s="21">
        <v>50.75</v>
      </c>
      <c r="H52" s="21"/>
      <c r="I52" s="21"/>
      <c r="J52" s="21"/>
      <c r="K52" s="21"/>
      <c r="L52" s="21"/>
      <c r="M52" s="21">
        <v>4508.76</v>
      </c>
      <c r="N52" s="19">
        <f t="shared" si="5"/>
        <v>50072.800000000003</v>
      </c>
      <c r="O52" s="20"/>
      <c r="P52" s="21">
        <v>104870.7</v>
      </c>
      <c r="Q52" s="21">
        <v>4619</v>
      </c>
      <c r="R52" s="21"/>
      <c r="S52" s="21">
        <v>5435.64</v>
      </c>
      <c r="T52" s="21"/>
      <c r="U52" s="55">
        <f t="shared" si="6"/>
        <v>114925.34</v>
      </c>
      <c r="V52" s="20"/>
      <c r="W52" s="21"/>
      <c r="X52" s="21"/>
      <c r="Y52" s="21"/>
      <c r="Z52" s="21"/>
      <c r="AA52" s="21"/>
      <c r="AB52" s="19">
        <f t="shared" si="7"/>
        <v>0</v>
      </c>
      <c r="AC52" s="20"/>
      <c r="AD52" s="19">
        <f t="shared" si="14"/>
        <v>164998.14000000001</v>
      </c>
      <c r="AE52" s="20">
        <v>0</v>
      </c>
      <c r="AF52" s="21"/>
      <c r="AG52" s="21"/>
      <c r="AH52" s="21"/>
      <c r="AI52" s="21"/>
      <c r="AJ52" s="19">
        <f t="shared" si="13"/>
        <v>0</v>
      </c>
      <c r="AK52" s="20"/>
      <c r="AL52" s="21"/>
      <c r="AM52" s="21">
        <v>2455.14</v>
      </c>
      <c r="AN52" s="21"/>
      <c r="AO52" s="21"/>
      <c r="AP52" s="19">
        <f t="shared" si="8"/>
        <v>2455.14</v>
      </c>
      <c r="AQ52" s="20"/>
      <c r="AR52" s="21"/>
      <c r="AS52" s="21"/>
      <c r="AT52" s="21">
        <v>1512</v>
      </c>
      <c r="AU52" s="21">
        <v>7020</v>
      </c>
      <c r="AV52" s="21"/>
      <c r="AW52" s="21">
        <v>131863.85</v>
      </c>
      <c r="AX52" s="19">
        <f t="shared" si="9"/>
        <v>140395.85</v>
      </c>
      <c r="AY52" s="20"/>
      <c r="AZ52" s="21"/>
      <c r="BA52" s="21">
        <v>13364.76</v>
      </c>
      <c r="BB52" s="21">
        <v>12132.53</v>
      </c>
      <c r="BC52" s="21"/>
      <c r="BD52" s="19">
        <f t="shared" si="10"/>
        <v>25497.29</v>
      </c>
      <c r="BE52" s="20"/>
      <c r="BF52" s="22">
        <v>14128.55</v>
      </c>
      <c r="BG52" s="20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19">
        <f t="shared" si="11"/>
        <v>0</v>
      </c>
      <c r="BU52" s="20" t="s">
        <v>12</v>
      </c>
      <c r="BV52" s="19">
        <f t="shared" si="15"/>
        <v>182476.83000000002</v>
      </c>
      <c r="BW52" s="20" t="s">
        <v>12</v>
      </c>
      <c r="BX52" s="19">
        <f t="shared" si="16"/>
        <v>-17478.690000000002</v>
      </c>
      <c r="BY52" s="20" t="s">
        <v>12</v>
      </c>
      <c r="BZ52" s="19"/>
      <c r="CA52" s="20" t="s">
        <v>12</v>
      </c>
      <c r="CB52" s="19">
        <f t="shared" si="12"/>
        <v>77834.63</v>
      </c>
      <c r="CC52" s="5"/>
      <c r="CD52" s="51">
        <v>70000</v>
      </c>
      <c r="CE52" s="51">
        <v>7834.63</v>
      </c>
      <c r="CF52" s="6"/>
      <c r="CG52" s="26">
        <v>35</v>
      </c>
      <c r="CH52" s="6" t="s">
        <v>260</v>
      </c>
      <c r="CI52" s="6"/>
      <c r="CJ52" s="6"/>
      <c r="CK52" s="13">
        <f>+AR75</f>
        <v>21882827.079999998</v>
      </c>
      <c r="CL52" s="5" t="s">
        <v>12</v>
      </c>
      <c r="CM52" s="6"/>
      <c r="CN52" s="6"/>
      <c r="CO52" s="6"/>
      <c r="CP52" s="6"/>
      <c r="CQ52" s="6"/>
      <c r="CR52" s="6"/>
      <c r="CS52" s="6"/>
      <c r="CT52" s="6"/>
      <c r="CU52" s="6"/>
      <c r="CV52" s="6"/>
    </row>
    <row r="53" spans="1:100" x14ac:dyDescent="0.2">
      <c r="A53">
        <f t="shared" si="4"/>
        <v>1</v>
      </c>
      <c r="B53" t="s">
        <v>503</v>
      </c>
      <c r="C53" s="19"/>
      <c r="D53" s="20"/>
      <c r="E53" s="21">
        <v>1794975</v>
      </c>
      <c r="F53" s="21"/>
      <c r="G53" s="21">
        <v>586</v>
      </c>
      <c r="H53" s="21"/>
      <c r="I53" s="21"/>
      <c r="J53" s="21"/>
      <c r="K53" s="21"/>
      <c r="L53" s="21"/>
      <c r="M53" s="21">
        <v>76288</v>
      </c>
      <c r="N53" s="19">
        <f t="shared" si="5"/>
        <v>1871849</v>
      </c>
      <c r="O53" s="20"/>
      <c r="P53" s="21">
        <v>1738722</v>
      </c>
      <c r="Q53" s="21">
        <v>170873</v>
      </c>
      <c r="R53" s="21"/>
      <c r="S53" s="21"/>
      <c r="T53" s="21">
        <v>412143</v>
      </c>
      <c r="U53" s="55">
        <f t="shared" si="6"/>
        <v>2321738</v>
      </c>
      <c r="V53" s="20"/>
      <c r="W53" s="21">
        <v>92059</v>
      </c>
      <c r="X53" s="21"/>
      <c r="Y53" s="21"/>
      <c r="Z53" s="21"/>
      <c r="AB53" s="19">
        <f>(SUM(W53:Z53))</f>
        <v>92059</v>
      </c>
      <c r="AC53" s="20"/>
      <c r="AD53" s="19">
        <f t="shared" si="14"/>
        <v>4285646</v>
      </c>
      <c r="AE53" s="20"/>
      <c r="AF53" s="21"/>
      <c r="AG53" s="21">
        <v>206333</v>
      </c>
      <c r="AH53" s="21"/>
      <c r="AI53" s="21">
        <v>884</v>
      </c>
      <c r="AJ53" s="19">
        <f t="shared" si="13"/>
        <v>207217</v>
      </c>
      <c r="AK53" s="20"/>
      <c r="AL53" s="21"/>
      <c r="AM53" s="21"/>
      <c r="AN53" s="21"/>
      <c r="AO53" s="21"/>
      <c r="AP53" s="19">
        <f t="shared" si="8"/>
        <v>0</v>
      </c>
      <c r="AQ53" s="20"/>
      <c r="AR53" s="21">
        <v>732199</v>
      </c>
      <c r="AS53" s="21"/>
      <c r="AT53" s="21"/>
      <c r="AU53" s="21">
        <v>1734851</v>
      </c>
      <c r="AV53" s="21"/>
      <c r="AW53" s="21"/>
      <c r="AX53" s="19">
        <f t="shared" si="9"/>
        <v>2467050</v>
      </c>
      <c r="AY53" s="20"/>
      <c r="AZ53" s="21">
        <v>10908</v>
      </c>
      <c r="BA53" s="21">
        <v>231197</v>
      </c>
      <c r="BB53" s="21">
        <v>407390</v>
      </c>
      <c r="BC53" s="21"/>
      <c r="BD53" s="19">
        <f t="shared" si="10"/>
        <v>649495</v>
      </c>
      <c r="BE53" s="20"/>
      <c r="BF53" s="22">
        <v>158399</v>
      </c>
      <c r="BG53" s="20"/>
      <c r="BH53" s="21"/>
      <c r="BI53" s="21"/>
      <c r="BJ53" s="21"/>
      <c r="BK53" s="21"/>
      <c r="BL53" s="21">
        <v>164649</v>
      </c>
      <c r="BM53" s="21"/>
      <c r="BN53" s="21"/>
      <c r="BO53" s="21"/>
      <c r="BP53" s="21"/>
      <c r="BQ53" s="21"/>
      <c r="BR53" s="21"/>
      <c r="BS53" s="21">
        <v>95797</v>
      </c>
      <c r="BT53" s="19">
        <f t="shared" si="11"/>
        <v>260446</v>
      </c>
      <c r="BU53" s="20" t="s">
        <v>12</v>
      </c>
      <c r="BV53" s="19">
        <f t="shared" si="15"/>
        <v>3742607</v>
      </c>
      <c r="BW53" s="20" t="s">
        <v>12</v>
      </c>
      <c r="BX53" s="19">
        <f t="shared" si="16"/>
        <v>543039</v>
      </c>
      <c r="BY53" s="20" t="s">
        <v>12</v>
      </c>
      <c r="BZ53" s="19"/>
      <c r="CA53" s="20" t="s">
        <v>12</v>
      </c>
      <c r="CB53" s="19">
        <f t="shared" si="12"/>
        <v>543039</v>
      </c>
      <c r="CC53" s="5"/>
      <c r="CD53" s="51"/>
      <c r="CE53" s="51">
        <v>543039</v>
      </c>
      <c r="CF53" s="6"/>
      <c r="CG53" s="26">
        <v>36</v>
      </c>
      <c r="CH53" s="6" t="s">
        <v>262</v>
      </c>
      <c r="CI53" s="6"/>
      <c r="CJ53" s="6"/>
      <c r="CK53" s="13">
        <f>+AS75</f>
        <v>4299093.68</v>
      </c>
      <c r="CL53" s="5" t="s">
        <v>12</v>
      </c>
      <c r="CM53" s="6" t="s">
        <v>220</v>
      </c>
      <c r="CN53" s="6"/>
      <c r="CO53" s="6"/>
      <c r="CP53" s="6"/>
      <c r="CQ53" s="6"/>
      <c r="CR53" s="6"/>
      <c r="CS53" s="6" t="s">
        <v>221</v>
      </c>
      <c r="CT53" s="6"/>
      <c r="CU53" s="6"/>
      <c r="CV53" s="6"/>
    </row>
    <row r="54" spans="1:100" x14ac:dyDescent="0.2">
      <c r="A54">
        <f t="shared" si="4"/>
        <v>1</v>
      </c>
      <c r="B54" t="s">
        <v>504</v>
      </c>
      <c r="C54" s="19">
        <v>1066420</v>
      </c>
      <c r="D54" s="20"/>
      <c r="E54" s="21">
        <v>752067</v>
      </c>
      <c r="F54" s="21"/>
      <c r="G54" s="21">
        <v>2808</v>
      </c>
      <c r="H54" s="21"/>
      <c r="I54" s="21"/>
      <c r="J54" s="21"/>
      <c r="K54" s="21"/>
      <c r="L54" s="21"/>
      <c r="M54" s="21">
        <v>14013</v>
      </c>
      <c r="N54" s="19">
        <f t="shared" si="5"/>
        <v>768888</v>
      </c>
      <c r="O54" s="20"/>
      <c r="P54" s="21">
        <v>741187</v>
      </c>
      <c r="Q54" s="21">
        <v>47441</v>
      </c>
      <c r="R54" s="21"/>
      <c r="S54" s="21"/>
      <c r="T54" s="21">
        <v>10290</v>
      </c>
      <c r="U54" s="55">
        <f t="shared" si="6"/>
        <v>798918</v>
      </c>
      <c r="V54" s="20"/>
      <c r="W54" s="21"/>
      <c r="X54" s="21"/>
      <c r="Y54" s="21"/>
      <c r="Z54" s="21"/>
      <c r="AA54" s="21">
        <v>100721</v>
      </c>
      <c r="AB54" s="19">
        <f t="shared" si="7"/>
        <v>100721</v>
      </c>
      <c r="AC54" s="20"/>
      <c r="AD54" s="19">
        <f t="shared" si="14"/>
        <v>1668527</v>
      </c>
      <c r="AE54" s="20"/>
      <c r="AF54" s="21"/>
      <c r="AG54" s="21"/>
      <c r="AH54" s="21"/>
      <c r="AI54" s="21"/>
      <c r="AJ54" s="19">
        <f t="shared" si="13"/>
        <v>0</v>
      </c>
      <c r="AK54" s="20"/>
      <c r="AL54" s="21">
        <v>64392</v>
      </c>
      <c r="AM54" s="21">
        <v>53518</v>
      </c>
      <c r="AN54" s="21"/>
      <c r="AO54" s="21">
        <v>31333</v>
      </c>
      <c r="AP54" s="19">
        <f t="shared" si="8"/>
        <v>149243</v>
      </c>
      <c r="AQ54" s="20"/>
      <c r="AR54" s="21">
        <v>542034</v>
      </c>
      <c r="AS54" s="21">
        <v>123065</v>
      </c>
      <c r="AT54" s="21">
        <v>47186</v>
      </c>
      <c r="AU54" s="21">
        <v>9586</v>
      </c>
      <c r="AV54" s="21"/>
      <c r="AW54" s="21">
        <v>132815</v>
      </c>
      <c r="AX54" s="19">
        <f t="shared" si="9"/>
        <v>854686</v>
      </c>
      <c r="AY54" s="20"/>
      <c r="AZ54" s="21">
        <v>74444</v>
      </c>
      <c r="BA54" s="21">
        <v>64485</v>
      </c>
      <c r="BB54" s="21">
        <v>35367</v>
      </c>
      <c r="BC54" s="21">
        <v>11343</v>
      </c>
      <c r="BD54" s="19">
        <f t="shared" si="10"/>
        <v>185639</v>
      </c>
      <c r="BE54" s="20"/>
      <c r="BF54" s="22">
        <v>312639</v>
      </c>
      <c r="BG54" s="20"/>
      <c r="BH54" s="21"/>
      <c r="BI54" s="21"/>
      <c r="BJ54" s="21"/>
      <c r="BK54" s="21">
        <v>16430</v>
      </c>
      <c r="BL54" s="21">
        <v>78860</v>
      </c>
      <c r="BM54" s="21"/>
      <c r="BN54" s="21"/>
      <c r="BO54" s="21"/>
      <c r="BP54" s="21"/>
      <c r="BQ54" s="21">
        <v>68104</v>
      </c>
      <c r="BR54" s="21"/>
      <c r="BS54" s="21"/>
      <c r="BT54" s="19">
        <f t="shared" si="11"/>
        <v>163394</v>
      </c>
      <c r="BU54" s="20" t="s">
        <v>12</v>
      </c>
      <c r="BV54" s="19">
        <f t="shared" si="15"/>
        <v>1665601</v>
      </c>
      <c r="BW54" s="20" t="s">
        <v>12</v>
      </c>
      <c r="BX54" s="19">
        <f t="shared" si="16"/>
        <v>2926</v>
      </c>
      <c r="BY54" s="20" t="s">
        <v>12</v>
      </c>
      <c r="BZ54" s="19">
        <v>309094</v>
      </c>
      <c r="CA54" s="20" t="s">
        <v>12</v>
      </c>
      <c r="CB54" s="19">
        <f t="shared" si="12"/>
        <v>1378440</v>
      </c>
      <c r="CC54" s="5"/>
      <c r="CD54" s="51">
        <v>1044747</v>
      </c>
      <c r="CE54" s="51">
        <v>333693</v>
      </c>
      <c r="CF54" s="6"/>
      <c r="CG54" s="26">
        <v>37</v>
      </c>
      <c r="CH54" s="6" t="s">
        <v>264</v>
      </c>
      <c r="CI54" s="6"/>
      <c r="CJ54" s="6"/>
      <c r="CK54" s="13">
        <f>+AT75</f>
        <v>4797304.46</v>
      </c>
      <c r="CL54" s="5" t="s">
        <v>12</v>
      </c>
      <c r="CM54" s="6"/>
      <c r="CN54" s="6"/>
      <c r="CO54" s="6"/>
      <c r="CP54" s="6"/>
      <c r="CQ54" s="6"/>
      <c r="CR54" s="6"/>
      <c r="CS54" s="6"/>
      <c r="CT54" s="6"/>
      <c r="CU54" s="6"/>
      <c r="CV54" s="6"/>
    </row>
    <row r="55" spans="1:100" x14ac:dyDescent="0.2">
      <c r="A55">
        <f t="shared" si="4"/>
        <v>1</v>
      </c>
      <c r="B55" t="s">
        <v>505</v>
      </c>
      <c r="C55" s="19">
        <v>50000</v>
      </c>
      <c r="D55" s="20"/>
      <c r="E55" s="21">
        <v>234125</v>
      </c>
      <c r="F55" s="21"/>
      <c r="G55" s="21">
        <v>71</v>
      </c>
      <c r="H55" s="21"/>
      <c r="I55" s="21"/>
      <c r="J55" s="21"/>
      <c r="K55" s="21"/>
      <c r="L55" s="21"/>
      <c r="M55" s="21">
        <v>12467</v>
      </c>
      <c r="N55" s="19">
        <f t="shared" si="5"/>
        <v>246663</v>
      </c>
      <c r="O55" s="20"/>
      <c r="P55" s="21">
        <v>385010</v>
      </c>
      <c r="Q55" s="21"/>
      <c r="R55" s="21">
        <v>36325</v>
      </c>
      <c r="S55" s="21"/>
      <c r="T55" s="21"/>
      <c r="U55" s="55">
        <f t="shared" si="6"/>
        <v>421335</v>
      </c>
      <c r="V55" s="20"/>
      <c r="W55" s="21">
        <v>42750</v>
      </c>
      <c r="X55" s="21"/>
      <c r="Y55" s="21"/>
      <c r="Z55" s="21"/>
      <c r="AA55" s="21"/>
      <c r="AB55" s="19">
        <f t="shared" si="7"/>
        <v>42750</v>
      </c>
      <c r="AC55" s="20"/>
      <c r="AD55" s="19">
        <f t="shared" si="14"/>
        <v>710748</v>
      </c>
      <c r="AE55" s="20"/>
      <c r="AF55" s="21"/>
      <c r="AG55" s="21"/>
      <c r="AH55" s="21"/>
      <c r="AI55" s="21"/>
      <c r="AJ55" s="19">
        <f t="shared" si="13"/>
        <v>0</v>
      </c>
      <c r="AK55" s="20"/>
      <c r="AL55" s="21">
        <v>125750</v>
      </c>
      <c r="AM55" s="21">
        <v>19560</v>
      </c>
      <c r="AN55" s="21"/>
      <c r="AO55" s="21">
        <v>10807</v>
      </c>
      <c r="AP55" s="19">
        <f t="shared" si="8"/>
        <v>156117</v>
      </c>
      <c r="AQ55" s="20"/>
      <c r="AR55" s="21">
        <v>135500</v>
      </c>
      <c r="AS55" s="21">
        <v>35583</v>
      </c>
      <c r="AT55" s="21">
        <v>7370</v>
      </c>
      <c r="AU55" s="21">
        <v>124170</v>
      </c>
      <c r="AV55" s="21"/>
      <c r="AW55" s="21">
        <v>41000</v>
      </c>
      <c r="AX55" s="19">
        <f t="shared" si="9"/>
        <v>343623</v>
      </c>
      <c r="AY55" s="20"/>
      <c r="AZ55" s="21">
        <v>18500</v>
      </c>
      <c r="BA55" s="21">
        <v>56331</v>
      </c>
      <c r="BB55" s="21">
        <v>36117</v>
      </c>
      <c r="BC55" s="21"/>
      <c r="BD55" s="19">
        <f t="shared" si="10"/>
        <v>110948</v>
      </c>
      <c r="BE55" s="20"/>
      <c r="BF55" s="22">
        <v>50488</v>
      </c>
      <c r="BG55" s="20"/>
      <c r="BH55" s="21"/>
      <c r="BI55" s="21">
        <v>18000</v>
      </c>
      <c r="BJ55" s="21"/>
      <c r="BK55" s="21">
        <v>7312</v>
      </c>
      <c r="BL55" s="21">
        <v>2500</v>
      </c>
      <c r="BM55" s="21"/>
      <c r="BN55" s="21">
        <v>3530</v>
      </c>
      <c r="BO55" s="21"/>
      <c r="BP55" s="21"/>
      <c r="BQ55" s="21"/>
      <c r="BR55" s="21"/>
      <c r="BS55" s="21"/>
      <c r="BT55" s="19">
        <f t="shared" si="11"/>
        <v>31342</v>
      </c>
      <c r="BU55" s="20" t="s">
        <v>12</v>
      </c>
      <c r="BV55" s="19">
        <f t="shared" si="15"/>
        <v>692518</v>
      </c>
      <c r="BW55" s="20" t="s">
        <v>12</v>
      </c>
      <c r="BX55" s="19">
        <f t="shared" si="16"/>
        <v>18230</v>
      </c>
      <c r="BY55" s="20" t="s">
        <v>12</v>
      </c>
      <c r="BZ55" s="19">
        <v>-836</v>
      </c>
      <c r="CA55" s="20" t="s">
        <v>12</v>
      </c>
      <c r="CB55" s="19">
        <f t="shared" si="12"/>
        <v>67394</v>
      </c>
      <c r="CC55" s="5"/>
      <c r="CD55" s="51"/>
      <c r="CE55" s="51">
        <v>67394</v>
      </c>
      <c r="CF55" s="6" t="s">
        <v>544</v>
      </c>
      <c r="CG55" s="26">
        <v>38</v>
      </c>
      <c r="CH55" s="6" t="s">
        <v>266</v>
      </c>
      <c r="CI55" s="6"/>
      <c r="CJ55" s="6"/>
      <c r="CK55" s="13">
        <f>+AU75</f>
        <v>6429974.8000000007</v>
      </c>
      <c r="CL55" s="5" t="s">
        <v>12</v>
      </c>
      <c r="CM55" s="6"/>
      <c r="CN55" s="6"/>
      <c r="CO55" s="6"/>
      <c r="CP55" s="6"/>
      <c r="CQ55" s="6"/>
      <c r="CR55" s="6"/>
      <c r="CS55" s="6"/>
      <c r="CT55" s="6"/>
      <c r="CU55" s="6"/>
      <c r="CV55" s="6"/>
    </row>
    <row r="56" spans="1:100" x14ac:dyDescent="0.2">
      <c r="A56">
        <f t="shared" si="4"/>
        <v>1</v>
      </c>
      <c r="B56" t="s">
        <v>506</v>
      </c>
      <c r="C56" s="19">
        <v>127922</v>
      </c>
      <c r="D56" s="20"/>
      <c r="E56" s="21">
        <v>100946</v>
      </c>
      <c r="F56" s="21">
        <v>51961</v>
      </c>
      <c r="G56" s="21"/>
      <c r="H56" s="21"/>
      <c r="I56" s="21"/>
      <c r="J56" s="21"/>
      <c r="K56" s="21"/>
      <c r="L56" s="21"/>
      <c r="M56" s="21">
        <v>70398</v>
      </c>
      <c r="N56" s="19">
        <f t="shared" si="5"/>
        <v>223305</v>
      </c>
      <c r="O56" s="20"/>
      <c r="P56" s="21">
        <v>200473</v>
      </c>
      <c r="Q56" s="21">
        <v>7128</v>
      </c>
      <c r="R56" s="21"/>
      <c r="S56" s="21"/>
      <c r="T56" s="21"/>
      <c r="U56" s="55">
        <f t="shared" si="6"/>
        <v>207601</v>
      </c>
      <c r="V56" s="20"/>
      <c r="W56" s="21">
        <v>8937.9</v>
      </c>
      <c r="X56" s="21"/>
      <c r="Y56" s="21"/>
      <c r="Z56" s="21"/>
      <c r="AA56" s="21"/>
      <c r="AB56" s="19">
        <f t="shared" si="7"/>
        <v>8937.9</v>
      </c>
      <c r="AC56" s="20"/>
      <c r="AD56" s="19">
        <f t="shared" si="14"/>
        <v>439843.9</v>
      </c>
      <c r="AE56" s="20"/>
      <c r="AF56" s="21"/>
      <c r="AG56" s="21"/>
      <c r="AH56" s="21"/>
      <c r="AI56" s="21"/>
      <c r="AJ56" s="19">
        <f t="shared" si="13"/>
        <v>0</v>
      </c>
      <c r="AK56" s="20"/>
      <c r="AL56" s="21"/>
      <c r="AM56" s="21">
        <v>20583</v>
      </c>
      <c r="AN56" s="21"/>
      <c r="AO56" s="21"/>
      <c r="AP56" s="19">
        <f t="shared" si="8"/>
        <v>20583</v>
      </c>
      <c r="AQ56" s="20"/>
      <c r="AR56" s="21">
        <v>22259</v>
      </c>
      <c r="AS56" s="21">
        <v>15227</v>
      </c>
      <c r="AT56" s="21">
        <v>13382</v>
      </c>
      <c r="AU56" s="21">
        <v>11257</v>
      </c>
      <c r="AV56" s="21"/>
      <c r="AW56" s="21">
        <v>129325</v>
      </c>
      <c r="AX56" s="19">
        <f t="shared" si="9"/>
        <v>191450</v>
      </c>
      <c r="AY56" s="20"/>
      <c r="AZ56" s="21">
        <v>46303</v>
      </c>
      <c r="BA56" s="21"/>
      <c r="BB56" s="21">
        <v>66361</v>
      </c>
      <c r="BC56" s="21">
        <v>2593</v>
      </c>
      <c r="BD56" s="19">
        <f t="shared" si="10"/>
        <v>115257</v>
      </c>
      <c r="BE56" s="20"/>
      <c r="BF56" s="22">
        <v>44725</v>
      </c>
      <c r="BG56" s="20"/>
      <c r="BH56" s="21"/>
      <c r="BI56" s="21"/>
      <c r="BJ56" s="21"/>
      <c r="BK56" s="21">
        <v>8011.41</v>
      </c>
      <c r="BL56" s="21"/>
      <c r="BM56" s="21"/>
      <c r="BN56" s="21"/>
      <c r="BO56" s="21"/>
      <c r="BP56" s="21"/>
      <c r="BQ56" s="21"/>
      <c r="BR56" s="21"/>
      <c r="BS56" s="21">
        <v>184.47</v>
      </c>
      <c r="BT56" s="19">
        <f t="shared" si="11"/>
        <v>8195.8799999999992</v>
      </c>
      <c r="BU56" s="20" t="s">
        <v>12</v>
      </c>
      <c r="BV56" s="19">
        <f t="shared" si="15"/>
        <v>380210.88</v>
      </c>
      <c r="BW56" s="20" t="s">
        <v>12</v>
      </c>
      <c r="BX56" s="19">
        <f t="shared" si="16"/>
        <v>59633.020000000019</v>
      </c>
      <c r="BY56" s="20" t="s">
        <v>12</v>
      </c>
      <c r="BZ56" s="19"/>
      <c r="CA56" s="20" t="s">
        <v>12</v>
      </c>
      <c r="CB56" s="19">
        <f t="shared" si="12"/>
        <v>187555.02000000002</v>
      </c>
      <c r="CC56" s="5"/>
      <c r="CD56" s="51"/>
      <c r="CE56" s="51">
        <v>187554</v>
      </c>
      <c r="CF56" s="6"/>
      <c r="CG56" s="26">
        <v>39</v>
      </c>
      <c r="CH56" s="6" t="s">
        <v>249</v>
      </c>
      <c r="CI56" s="6"/>
      <c r="CJ56" s="6"/>
      <c r="CK56" s="13">
        <f>+AV75</f>
        <v>255857.82</v>
      </c>
      <c r="CL56" s="5" t="s">
        <v>12</v>
      </c>
      <c r="CM56" s="6"/>
      <c r="CN56" s="6"/>
      <c r="CO56" s="6"/>
      <c r="CP56" s="6"/>
      <c r="CQ56" s="6"/>
      <c r="CR56" s="6"/>
      <c r="CS56" s="6"/>
      <c r="CT56" s="6"/>
      <c r="CU56" s="6"/>
      <c r="CV56" s="6"/>
    </row>
    <row r="57" spans="1:100" x14ac:dyDescent="0.2">
      <c r="A57">
        <f t="shared" si="4"/>
        <v>1</v>
      </c>
      <c r="B57" t="s">
        <v>507</v>
      </c>
      <c r="C57" s="19">
        <v>5154990</v>
      </c>
      <c r="D57" s="20"/>
      <c r="E57" s="21">
        <v>2587155</v>
      </c>
      <c r="F57" s="21"/>
      <c r="G57" s="21">
        <v>11167</v>
      </c>
      <c r="H57" s="76"/>
      <c r="I57" s="21"/>
      <c r="J57" s="21"/>
      <c r="K57" s="21"/>
      <c r="L57" s="21"/>
      <c r="M57" s="21">
        <v>24548</v>
      </c>
      <c r="N57" s="19">
        <f t="shared" si="5"/>
        <v>2622870</v>
      </c>
      <c r="O57" s="20"/>
      <c r="P57" s="21">
        <v>1604631</v>
      </c>
      <c r="Q57" s="21">
        <v>102080</v>
      </c>
      <c r="R57" s="21"/>
      <c r="S57" s="21"/>
      <c r="T57" s="21"/>
      <c r="U57" s="55">
        <f t="shared" si="6"/>
        <v>1706711</v>
      </c>
      <c r="V57" s="20"/>
      <c r="W57" s="21">
        <v>68472</v>
      </c>
      <c r="X57" s="21"/>
      <c r="Y57" s="21"/>
      <c r="Z57" s="21"/>
      <c r="AA57" s="21">
        <v>8889</v>
      </c>
      <c r="AB57" s="19">
        <f t="shared" si="7"/>
        <v>77361</v>
      </c>
      <c r="AC57" s="20"/>
      <c r="AD57" s="19">
        <f t="shared" si="14"/>
        <v>4406942</v>
      </c>
      <c r="AE57" s="20"/>
      <c r="AF57" s="21"/>
      <c r="AG57" s="21"/>
      <c r="AH57" s="21"/>
      <c r="AI57" s="21"/>
      <c r="AJ57" s="19">
        <f t="shared" si="13"/>
        <v>0</v>
      </c>
      <c r="AK57" s="20"/>
      <c r="AL57" s="21">
        <v>177945</v>
      </c>
      <c r="AM57" s="21">
        <v>19219</v>
      </c>
      <c r="AN57" s="21"/>
      <c r="AO57" s="21">
        <v>9441</v>
      </c>
      <c r="AP57" s="19">
        <f t="shared" si="8"/>
        <v>206605</v>
      </c>
      <c r="AQ57" s="20"/>
      <c r="AR57" s="21">
        <v>601059</v>
      </c>
      <c r="AS57" s="21">
        <v>277367</v>
      </c>
      <c r="AT57" s="21">
        <v>150255</v>
      </c>
      <c r="AU57" s="21">
        <v>17997</v>
      </c>
      <c r="AV57" s="21"/>
      <c r="AW57" s="21">
        <v>1612740</v>
      </c>
      <c r="AX57" s="19">
        <f t="shared" si="9"/>
        <v>2659418</v>
      </c>
      <c r="AY57" s="20"/>
      <c r="AZ57" s="21">
        <v>188528</v>
      </c>
      <c r="BA57" s="21">
        <v>22627</v>
      </c>
      <c r="BB57" s="21">
        <v>344846</v>
      </c>
      <c r="BC57" s="21">
        <v>556001</v>
      </c>
      <c r="BD57" s="19">
        <f t="shared" si="10"/>
        <v>1112002</v>
      </c>
      <c r="BE57" s="20"/>
      <c r="BF57" s="22">
        <v>234316</v>
      </c>
      <c r="BG57" s="20"/>
      <c r="BH57" s="21"/>
      <c r="BI57" s="21"/>
      <c r="BJ57" s="21">
        <v>17513</v>
      </c>
      <c r="BK57" s="21">
        <v>15507</v>
      </c>
      <c r="BL57" s="21">
        <v>196596</v>
      </c>
      <c r="BM57" s="21"/>
      <c r="BN57" s="21"/>
      <c r="BO57" s="21"/>
      <c r="BP57" s="21"/>
      <c r="BQ57" s="21">
        <v>372122</v>
      </c>
      <c r="BR57" s="21"/>
      <c r="BS57" s="21"/>
      <c r="BT57" s="19">
        <f t="shared" si="11"/>
        <v>601738</v>
      </c>
      <c r="BU57" s="20" t="s">
        <v>12</v>
      </c>
      <c r="BV57" s="19">
        <f t="shared" si="15"/>
        <v>4814079</v>
      </c>
      <c r="BW57" s="20" t="s">
        <v>12</v>
      </c>
      <c r="BX57" s="19">
        <f t="shared" si="16"/>
        <v>-407137</v>
      </c>
      <c r="BY57" s="20" t="s">
        <v>12</v>
      </c>
      <c r="BZ57" s="19"/>
      <c r="CA57" s="20" t="s">
        <v>12</v>
      </c>
      <c r="CB57" s="19">
        <f t="shared" si="12"/>
        <v>4747853</v>
      </c>
      <c r="CC57" s="5"/>
      <c r="CD57" s="51">
        <v>3803073</v>
      </c>
      <c r="CE57" s="51">
        <v>944780</v>
      </c>
      <c r="CF57" s="6"/>
      <c r="CG57" s="26">
        <v>40</v>
      </c>
      <c r="CH57" s="6" t="s">
        <v>269</v>
      </c>
      <c r="CI57" s="6"/>
      <c r="CJ57" s="6"/>
      <c r="CK57" s="13">
        <f>(+AW75)</f>
        <v>21692075.899999999</v>
      </c>
      <c r="CL57" s="5" t="s">
        <v>12</v>
      </c>
      <c r="CM57" s="6"/>
      <c r="CN57" s="6"/>
      <c r="CO57" s="6"/>
      <c r="CP57" s="6"/>
      <c r="CQ57" s="6"/>
      <c r="CR57" s="6"/>
      <c r="CS57" s="6"/>
      <c r="CT57" s="6"/>
      <c r="CU57" s="6"/>
      <c r="CV57" s="6"/>
    </row>
    <row r="58" spans="1:100" x14ac:dyDescent="0.2">
      <c r="A58">
        <f t="shared" si="4"/>
        <v>1</v>
      </c>
      <c r="B58" t="s">
        <v>508</v>
      </c>
      <c r="C58" s="19">
        <v>606857.57999999996</v>
      </c>
      <c r="D58" s="20"/>
      <c r="E58" s="21">
        <v>2321438.4</v>
      </c>
      <c r="F58" s="21"/>
      <c r="G58" s="21">
        <v>153.66</v>
      </c>
      <c r="H58" s="21"/>
      <c r="I58" s="21"/>
      <c r="J58" s="21"/>
      <c r="K58" s="21"/>
      <c r="L58" s="21"/>
      <c r="M58" s="21">
        <v>203757.01</v>
      </c>
      <c r="N58" s="19">
        <f t="shared" si="5"/>
        <v>2525349.0700000003</v>
      </c>
      <c r="O58" s="20"/>
      <c r="P58" s="21">
        <v>1479951.39</v>
      </c>
      <c r="Q58" s="21">
        <v>254820.04</v>
      </c>
      <c r="R58" s="21"/>
      <c r="S58" s="21"/>
      <c r="T58" s="21"/>
      <c r="U58" s="55">
        <f t="shared" si="6"/>
        <v>1734771.43</v>
      </c>
      <c r="V58" s="20"/>
      <c r="W58" s="21">
        <v>18048.8</v>
      </c>
      <c r="X58" s="21"/>
      <c r="Y58" s="21"/>
      <c r="Z58" s="21"/>
      <c r="AA58" s="21">
        <v>37598.78</v>
      </c>
      <c r="AB58" s="19">
        <f t="shared" si="7"/>
        <v>55647.58</v>
      </c>
      <c r="AC58" s="20"/>
      <c r="AD58" s="19">
        <f t="shared" si="14"/>
        <v>4315768.08</v>
      </c>
      <c r="AE58" s="20"/>
      <c r="AF58" s="21">
        <v>143064.07999999999</v>
      </c>
      <c r="AG58" s="21"/>
      <c r="AH58" s="21"/>
      <c r="AI58" s="21">
        <v>185485.92</v>
      </c>
      <c r="AJ58" s="19">
        <f t="shared" si="13"/>
        <v>328550</v>
      </c>
      <c r="AK58" s="20"/>
      <c r="AL58" s="21">
        <v>187800.93</v>
      </c>
      <c r="AM58" s="21">
        <v>216574.27</v>
      </c>
      <c r="AN58" s="21"/>
      <c r="AO58" s="21">
        <v>226823.07</v>
      </c>
      <c r="AP58" s="19">
        <f t="shared" si="8"/>
        <v>631198.27</v>
      </c>
      <c r="AQ58" s="20"/>
      <c r="AR58" s="21">
        <v>416920.04</v>
      </c>
      <c r="AS58" s="21">
        <v>122357.96</v>
      </c>
      <c r="AT58" s="21">
        <v>320645.02</v>
      </c>
      <c r="AU58" s="21">
        <v>219330.98</v>
      </c>
      <c r="AV58" s="21"/>
      <c r="AW58" s="21">
        <v>537447</v>
      </c>
      <c r="AX58" s="19">
        <f t="shared" si="9"/>
        <v>1616701</v>
      </c>
      <c r="AY58" s="20"/>
      <c r="AZ58" s="21">
        <v>102054.7</v>
      </c>
      <c r="BA58" s="21">
        <v>112158.08</v>
      </c>
      <c r="BB58" s="21">
        <v>749757.33</v>
      </c>
      <c r="BC58" s="21"/>
      <c r="BD58" s="19">
        <f t="shared" si="10"/>
        <v>963970.11</v>
      </c>
      <c r="BE58" s="20"/>
      <c r="BF58" s="22">
        <v>699512.65</v>
      </c>
      <c r="BG58" s="20"/>
      <c r="BH58" s="21"/>
      <c r="BI58" s="21"/>
      <c r="BJ58" s="21"/>
      <c r="BK58" s="21">
        <v>5237</v>
      </c>
      <c r="BL58" s="21">
        <v>14572.5</v>
      </c>
      <c r="BM58" s="21"/>
      <c r="BN58" s="21"/>
      <c r="BO58" s="21"/>
      <c r="BP58" s="21"/>
      <c r="BQ58" s="21"/>
      <c r="BR58" s="21"/>
      <c r="BS58" s="21"/>
      <c r="BT58" s="19">
        <f t="shared" si="11"/>
        <v>19809.5</v>
      </c>
      <c r="BU58" s="20" t="s">
        <v>12</v>
      </c>
      <c r="BV58" s="19">
        <f t="shared" si="15"/>
        <v>4259741.5299999993</v>
      </c>
      <c r="BW58" s="20" t="s">
        <v>12</v>
      </c>
      <c r="BX58" s="19">
        <f t="shared" si="16"/>
        <v>56026.550000000745</v>
      </c>
      <c r="BY58" s="20" t="s">
        <v>12</v>
      </c>
      <c r="BZ58" s="19"/>
      <c r="CA58" s="20" t="s">
        <v>12</v>
      </c>
      <c r="CB58" s="19">
        <f t="shared" si="12"/>
        <v>662884.1300000007</v>
      </c>
      <c r="CC58" s="5"/>
      <c r="CD58" s="51">
        <v>530307.30000000005</v>
      </c>
      <c r="CE58" s="51">
        <v>132576.82999999999</v>
      </c>
      <c r="CF58" s="6"/>
      <c r="CG58" s="41"/>
      <c r="CH58" s="36" t="s">
        <v>7</v>
      </c>
      <c r="CI58" s="6"/>
      <c r="CJ58" s="6"/>
      <c r="CK58" s="13" t="s">
        <v>83</v>
      </c>
      <c r="CL58" s="5" t="s">
        <v>12</v>
      </c>
      <c r="CM58" s="6"/>
      <c r="CN58" s="6"/>
      <c r="CO58" s="6"/>
      <c r="CP58" s="6"/>
      <c r="CQ58" s="6"/>
      <c r="CR58" s="6"/>
      <c r="CS58" s="6"/>
      <c r="CT58" s="6"/>
      <c r="CU58" s="6"/>
      <c r="CV58" s="6"/>
    </row>
    <row r="59" spans="1:100" x14ac:dyDescent="0.2">
      <c r="A59">
        <f t="shared" si="4"/>
        <v>1</v>
      </c>
      <c r="B59" t="s">
        <v>509</v>
      </c>
      <c r="C59" s="19">
        <v>749679</v>
      </c>
      <c r="D59" s="20"/>
      <c r="E59" s="21">
        <v>197147</v>
      </c>
      <c r="F59" s="21"/>
      <c r="G59" s="21">
        <v>7922</v>
      </c>
      <c r="H59" s="21"/>
      <c r="I59" s="21"/>
      <c r="J59" s="21"/>
      <c r="K59" s="21"/>
      <c r="L59" s="21"/>
      <c r="M59" s="21">
        <v>14207</v>
      </c>
      <c r="N59" s="19">
        <f t="shared" si="5"/>
        <v>219276</v>
      </c>
      <c r="O59" s="20"/>
      <c r="P59" s="21">
        <v>245988</v>
      </c>
      <c r="Q59" s="21">
        <v>45484</v>
      </c>
      <c r="R59" s="21"/>
      <c r="S59" s="21"/>
      <c r="T59" s="21"/>
      <c r="U59" s="55">
        <f t="shared" si="6"/>
        <v>291472</v>
      </c>
      <c r="V59" s="20"/>
      <c r="W59" s="21"/>
      <c r="X59" s="21"/>
      <c r="Y59" s="21"/>
      <c r="Z59" s="21"/>
      <c r="AA59" s="21"/>
      <c r="AB59" s="19">
        <f t="shared" si="7"/>
        <v>0</v>
      </c>
      <c r="AC59" s="20"/>
      <c r="AD59" s="19">
        <f t="shared" si="14"/>
        <v>510748</v>
      </c>
      <c r="AE59" s="20"/>
      <c r="AF59" s="21"/>
      <c r="AG59" s="21"/>
      <c r="AH59" s="21"/>
      <c r="AI59" s="21"/>
      <c r="AJ59" s="19">
        <f t="shared" si="13"/>
        <v>0</v>
      </c>
      <c r="AK59" s="20"/>
      <c r="AL59" s="21"/>
      <c r="AM59" s="21"/>
      <c r="AN59" s="21"/>
      <c r="AO59" s="21"/>
      <c r="AP59" s="19">
        <f t="shared" si="8"/>
        <v>0</v>
      </c>
      <c r="AQ59" s="20"/>
      <c r="AR59" s="21"/>
      <c r="AS59" s="21"/>
      <c r="AT59" s="21"/>
      <c r="AU59" s="21"/>
      <c r="AV59" s="21"/>
      <c r="AW59" s="21"/>
      <c r="AX59" s="19">
        <f t="shared" si="9"/>
        <v>0</v>
      </c>
      <c r="AY59" s="20"/>
      <c r="AZ59" s="21"/>
      <c r="BA59" s="21">
        <v>63109</v>
      </c>
      <c r="BB59" s="21">
        <v>17403</v>
      </c>
      <c r="BC59" s="21"/>
      <c r="BD59" s="19">
        <f t="shared" si="10"/>
        <v>80512</v>
      </c>
      <c r="BE59" s="20"/>
      <c r="BF59" s="22">
        <v>12974</v>
      </c>
      <c r="BG59" s="20"/>
      <c r="BH59" s="21"/>
      <c r="BI59" s="21"/>
      <c r="BJ59" s="21"/>
      <c r="BK59" s="21">
        <v>3350</v>
      </c>
      <c r="BL59" s="21"/>
      <c r="BM59" s="21"/>
      <c r="BN59" s="21"/>
      <c r="BO59" s="21"/>
      <c r="BP59" s="21"/>
      <c r="BQ59" s="21"/>
      <c r="BR59" s="21"/>
      <c r="BS59" s="21">
        <v>245512</v>
      </c>
      <c r="BT59" s="19">
        <f t="shared" si="11"/>
        <v>248862</v>
      </c>
      <c r="BU59" s="20" t="s">
        <v>12</v>
      </c>
      <c r="BV59" s="19">
        <f t="shared" si="15"/>
        <v>342348</v>
      </c>
      <c r="BW59" s="20" t="s">
        <v>12</v>
      </c>
      <c r="BX59" s="19">
        <f t="shared" si="16"/>
        <v>168400</v>
      </c>
      <c r="BY59" s="20" t="s">
        <v>12</v>
      </c>
      <c r="BZ59" s="19">
        <v>-267</v>
      </c>
      <c r="CA59" s="20" t="s">
        <v>12</v>
      </c>
      <c r="CB59" s="19">
        <f t="shared" si="12"/>
        <v>917812</v>
      </c>
      <c r="CC59" s="5"/>
      <c r="CD59" s="51">
        <v>750000</v>
      </c>
      <c r="CE59" s="51">
        <v>167812</v>
      </c>
      <c r="CF59" s="6"/>
      <c r="CG59" s="26">
        <v>42</v>
      </c>
      <c r="CH59" s="6" t="s">
        <v>272</v>
      </c>
      <c r="CI59" s="6"/>
      <c r="CJ59" s="6"/>
      <c r="CK59" s="13">
        <f>(+AZ75)</f>
        <v>11213275.639999999</v>
      </c>
      <c r="CL59" s="5" t="s">
        <v>12</v>
      </c>
      <c r="CM59" s="6"/>
      <c r="CN59" s="6"/>
      <c r="CO59" s="6"/>
      <c r="CP59" s="6"/>
      <c r="CQ59" s="6"/>
      <c r="CR59" s="6"/>
      <c r="CS59" s="6"/>
      <c r="CT59" s="6"/>
      <c r="CU59" s="6"/>
      <c r="CV59" s="6"/>
    </row>
    <row r="60" spans="1:100" x14ac:dyDescent="0.2">
      <c r="A60">
        <f t="shared" si="4"/>
        <v>1</v>
      </c>
      <c r="B60" t="s">
        <v>510</v>
      </c>
      <c r="C60" s="19">
        <v>0</v>
      </c>
      <c r="D60" s="20"/>
      <c r="E60" s="21">
        <v>220912</v>
      </c>
      <c r="F60" s="21"/>
      <c r="G60" s="21">
        <v>2321</v>
      </c>
      <c r="H60" s="21"/>
      <c r="I60" s="21"/>
      <c r="J60" s="21"/>
      <c r="K60" s="21"/>
      <c r="L60" s="21"/>
      <c r="M60" s="21">
        <v>115911</v>
      </c>
      <c r="N60" s="19">
        <f t="shared" si="5"/>
        <v>339144</v>
      </c>
      <c r="O60" s="20"/>
      <c r="P60" s="21">
        <v>400685</v>
      </c>
      <c r="Q60" s="21">
        <v>33452</v>
      </c>
      <c r="R60" s="21"/>
      <c r="S60" s="21"/>
      <c r="T60" s="21"/>
      <c r="U60" s="55">
        <f t="shared" si="6"/>
        <v>434137</v>
      </c>
      <c r="V60" s="20"/>
      <c r="W60" s="21">
        <v>45286</v>
      </c>
      <c r="X60" s="21"/>
      <c r="Y60" s="21"/>
      <c r="Z60" s="21"/>
      <c r="AA60" s="21">
        <v>0</v>
      </c>
      <c r="AB60" s="19">
        <f t="shared" si="7"/>
        <v>45286</v>
      </c>
      <c r="AC60" s="20"/>
      <c r="AD60" s="19">
        <f t="shared" si="14"/>
        <v>818567</v>
      </c>
      <c r="AE60" s="20"/>
      <c r="AF60" s="21"/>
      <c r="AG60" s="21"/>
      <c r="AH60" s="21"/>
      <c r="AI60" s="21"/>
      <c r="AJ60" s="19">
        <f t="shared" si="13"/>
        <v>0</v>
      </c>
      <c r="AK60" s="20"/>
      <c r="AL60" s="21">
        <v>10000</v>
      </c>
      <c r="AM60" s="21">
        <v>8841</v>
      </c>
      <c r="AN60" s="21">
        <v>4655</v>
      </c>
      <c r="AO60" s="21">
        <v>4656</v>
      </c>
      <c r="AP60" s="19">
        <f t="shared" si="8"/>
        <v>28152</v>
      </c>
      <c r="AQ60" s="20"/>
      <c r="AR60" s="21">
        <v>167736</v>
      </c>
      <c r="AS60" s="21">
        <v>38559</v>
      </c>
      <c r="AT60" s="21">
        <v>35000</v>
      </c>
      <c r="AU60" s="21">
        <v>67830</v>
      </c>
      <c r="AV60" s="21"/>
      <c r="AW60" s="21"/>
      <c r="AX60" s="19">
        <f t="shared" si="9"/>
        <v>309125</v>
      </c>
      <c r="AY60" s="20"/>
      <c r="AZ60" s="21">
        <v>48521</v>
      </c>
      <c r="BA60" s="21">
        <v>4800</v>
      </c>
      <c r="BB60" s="21">
        <v>128903</v>
      </c>
      <c r="BC60" s="21"/>
      <c r="BD60" s="19">
        <f t="shared" si="10"/>
        <v>182224</v>
      </c>
      <c r="BE60" s="20"/>
      <c r="BF60" s="22">
        <v>186385</v>
      </c>
      <c r="BG60" s="20"/>
      <c r="BH60" s="21"/>
      <c r="BI60" s="21"/>
      <c r="BJ60" s="21"/>
      <c r="BK60" s="21">
        <v>4110</v>
      </c>
      <c r="BL60" s="21">
        <v>11867</v>
      </c>
      <c r="BM60" s="21"/>
      <c r="BN60" s="21"/>
      <c r="BO60" s="21"/>
      <c r="BP60" s="21"/>
      <c r="BQ60" s="21"/>
      <c r="BR60" s="21"/>
      <c r="BS60" s="21">
        <v>60641</v>
      </c>
      <c r="BT60" s="19">
        <f t="shared" si="11"/>
        <v>76618</v>
      </c>
      <c r="BU60" s="20" t="s">
        <v>12</v>
      </c>
      <c r="BV60" s="19">
        <f t="shared" si="15"/>
        <v>782504</v>
      </c>
      <c r="BW60" s="20" t="s">
        <v>12</v>
      </c>
      <c r="BX60" s="19">
        <f t="shared" si="16"/>
        <v>36063</v>
      </c>
      <c r="BY60" s="20" t="s">
        <v>12</v>
      </c>
      <c r="BZ60" s="19"/>
      <c r="CA60" s="20" t="s">
        <v>12</v>
      </c>
      <c r="CB60" s="19">
        <f t="shared" si="12"/>
        <v>36063</v>
      </c>
      <c r="CC60" s="5"/>
      <c r="CD60" s="51">
        <v>27323</v>
      </c>
      <c r="CE60" s="51">
        <v>8740</v>
      </c>
      <c r="CF60" s="6"/>
      <c r="CG60" s="26">
        <v>43</v>
      </c>
      <c r="CH60" s="6" t="s">
        <v>274</v>
      </c>
      <c r="CI60" s="6"/>
      <c r="CJ60" s="6"/>
      <c r="CK60" s="13">
        <f>+BA75</f>
        <v>2037310.1300000001</v>
      </c>
      <c r="CL60" s="5" t="s">
        <v>12</v>
      </c>
      <c r="CM60" s="6"/>
      <c r="CN60" s="6"/>
      <c r="CO60" s="6"/>
      <c r="CP60" s="6"/>
      <c r="CQ60" s="6"/>
      <c r="CR60" s="6"/>
      <c r="CS60" s="6"/>
      <c r="CT60" s="6"/>
      <c r="CU60" s="6"/>
      <c r="CV60" s="6"/>
    </row>
    <row r="61" spans="1:100" x14ac:dyDescent="0.2">
      <c r="A61">
        <f t="shared" si="4"/>
        <v>1</v>
      </c>
      <c r="B61" t="s">
        <v>511</v>
      </c>
      <c r="C61" s="19">
        <v>257412</v>
      </c>
      <c r="D61" s="20"/>
      <c r="E61" s="21">
        <v>73234</v>
      </c>
      <c r="F61" s="21">
        <v>15000</v>
      </c>
      <c r="G61" s="21">
        <v>99</v>
      </c>
      <c r="H61" s="21"/>
      <c r="I61" s="21"/>
      <c r="J61" s="21"/>
      <c r="K61" s="21"/>
      <c r="L61" s="21"/>
      <c r="M61" s="21">
        <v>24375</v>
      </c>
      <c r="N61" s="19">
        <f t="shared" si="5"/>
        <v>112708</v>
      </c>
      <c r="O61" s="20"/>
      <c r="P61" s="21">
        <v>218925</v>
      </c>
      <c r="Q61" s="21"/>
      <c r="R61" s="21">
        <v>18980</v>
      </c>
      <c r="S61" s="21"/>
      <c r="T61" s="21"/>
      <c r="U61" s="55">
        <f t="shared" si="6"/>
        <v>237905</v>
      </c>
      <c r="V61" s="20"/>
      <c r="W61" s="21"/>
      <c r="X61" s="21"/>
      <c r="Y61" s="21"/>
      <c r="Z61" s="21"/>
      <c r="AA61" s="21"/>
      <c r="AB61" s="19">
        <f t="shared" si="7"/>
        <v>0</v>
      </c>
      <c r="AC61" s="20"/>
      <c r="AD61" s="19">
        <f t="shared" si="14"/>
        <v>350613</v>
      </c>
      <c r="AE61" s="20"/>
      <c r="AF61" s="21"/>
      <c r="AG61" s="21"/>
      <c r="AH61" s="21"/>
      <c r="AI61" s="21"/>
      <c r="AJ61" s="19">
        <f t="shared" si="13"/>
        <v>0</v>
      </c>
      <c r="AK61" s="20"/>
      <c r="AL61" s="21"/>
      <c r="AM61" s="21">
        <v>3674</v>
      </c>
      <c r="AN61" s="21"/>
      <c r="AO61" s="21">
        <v>17886</v>
      </c>
      <c r="AP61" s="19">
        <f t="shared" si="8"/>
        <v>21560</v>
      </c>
      <c r="AQ61" s="20"/>
      <c r="AR61" s="21">
        <v>90144</v>
      </c>
      <c r="AS61" s="21">
        <v>13228</v>
      </c>
      <c r="AT61" s="21">
        <v>43470</v>
      </c>
      <c r="AU61" s="21">
        <v>21646</v>
      </c>
      <c r="AV61" s="21"/>
      <c r="AW61" s="21">
        <v>45130</v>
      </c>
      <c r="AX61" s="19">
        <f t="shared" si="9"/>
        <v>213618</v>
      </c>
      <c r="AY61" s="20"/>
      <c r="AZ61" s="21"/>
      <c r="BA61" s="21">
        <v>7500</v>
      </c>
      <c r="BB61" s="21">
        <v>20653</v>
      </c>
      <c r="BC61" s="21"/>
      <c r="BD61" s="19">
        <f t="shared" si="10"/>
        <v>28153</v>
      </c>
      <c r="BE61" s="20"/>
      <c r="BF61" s="22">
        <v>65224</v>
      </c>
      <c r="BG61" s="20"/>
      <c r="BH61" s="21"/>
      <c r="BI61" s="21"/>
      <c r="BJ61" s="21"/>
      <c r="BK61" s="21">
        <v>3550</v>
      </c>
      <c r="BL61" s="21"/>
      <c r="BM61" s="21"/>
      <c r="BN61" s="21"/>
      <c r="BO61" s="21"/>
      <c r="BP61" s="21"/>
      <c r="BQ61" s="21"/>
      <c r="BR61" s="21"/>
      <c r="BS61" s="21"/>
      <c r="BT61" s="19">
        <f t="shared" si="11"/>
        <v>3550</v>
      </c>
      <c r="BU61" s="20" t="s">
        <v>12</v>
      </c>
      <c r="BV61" s="19">
        <f t="shared" si="15"/>
        <v>332105</v>
      </c>
      <c r="BW61" s="20" t="s">
        <v>12</v>
      </c>
      <c r="BX61" s="19">
        <f t="shared" si="16"/>
        <v>18508</v>
      </c>
      <c r="BY61" s="20" t="s">
        <v>12</v>
      </c>
      <c r="BZ61" s="19">
        <v>36356</v>
      </c>
      <c r="CA61" s="20" t="s">
        <v>12</v>
      </c>
      <c r="CB61" s="19">
        <f t="shared" si="12"/>
        <v>312276</v>
      </c>
      <c r="CC61" s="5"/>
      <c r="CD61" s="51">
        <v>212276</v>
      </c>
      <c r="CE61" s="51">
        <v>100000</v>
      </c>
      <c r="CF61" s="6"/>
      <c r="CG61" s="26">
        <v>44</v>
      </c>
      <c r="CH61" s="6" t="s">
        <v>276</v>
      </c>
      <c r="CI61" s="6"/>
      <c r="CJ61" s="6"/>
      <c r="CK61" s="13">
        <f>+BB75</f>
        <v>10529848.43</v>
      </c>
      <c r="CL61" s="5" t="s">
        <v>12</v>
      </c>
      <c r="CM61" s="6"/>
      <c r="CN61" s="6"/>
      <c r="CO61" s="6"/>
      <c r="CP61" s="6"/>
      <c r="CQ61" s="6"/>
      <c r="CR61" s="6"/>
      <c r="CS61" s="6"/>
      <c r="CT61" s="6"/>
      <c r="CU61" s="6"/>
      <c r="CV61" s="6"/>
    </row>
    <row r="62" spans="1:100" x14ac:dyDescent="0.2">
      <c r="A62">
        <f>((IF(OR(BV62&gt;0,BX62&gt;0),1,)))</f>
        <v>1</v>
      </c>
      <c r="B62" t="s">
        <v>551</v>
      </c>
      <c r="C62" s="19">
        <v>269432</v>
      </c>
      <c r="D62" s="20"/>
      <c r="E62" s="21">
        <v>997936</v>
      </c>
      <c r="F62" s="21"/>
      <c r="G62" s="21">
        <v>901</v>
      </c>
      <c r="H62" s="21"/>
      <c r="I62" s="21"/>
      <c r="J62" s="21"/>
      <c r="K62" s="21"/>
      <c r="L62" s="21"/>
      <c r="M62" s="21">
        <v>204124</v>
      </c>
      <c r="N62" s="19">
        <f>(SUM(E62:M62))</f>
        <v>1202961</v>
      </c>
      <c r="O62" s="20"/>
      <c r="P62" s="21">
        <v>326434</v>
      </c>
      <c r="Q62" s="21">
        <v>46870</v>
      </c>
      <c r="R62" s="21"/>
      <c r="S62" s="21"/>
      <c r="T62" s="21"/>
      <c r="U62" s="55">
        <f>(SUM(P62:T62))</f>
        <v>373304</v>
      </c>
      <c r="V62" s="20"/>
      <c r="W62" s="21">
        <v>55392</v>
      </c>
      <c r="X62" s="21"/>
      <c r="Y62" s="21"/>
      <c r="Z62" s="21"/>
      <c r="AA62" s="21"/>
      <c r="AB62" s="19">
        <f>(SUM(W62:AA62))</f>
        <v>55392</v>
      </c>
      <c r="AC62" s="20"/>
      <c r="AD62" s="19">
        <f>(+AB62+U62+N62)</f>
        <v>1631657</v>
      </c>
      <c r="AE62" s="20"/>
      <c r="AF62" s="21"/>
      <c r="AG62" s="21"/>
      <c r="AH62" s="21"/>
      <c r="AI62" s="21"/>
      <c r="AJ62" s="19">
        <f>(SUM(AF62:AI62))</f>
        <v>0</v>
      </c>
      <c r="AK62" s="20"/>
      <c r="AL62" s="21">
        <v>217075</v>
      </c>
      <c r="AM62" s="21">
        <v>78345</v>
      </c>
      <c r="AN62" s="21"/>
      <c r="AO62" s="21">
        <v>34634</v>
      </c>
      <c r="AP62" s="19">
        <f>(SUM(AL62:AO62))</f>
        <v>330054</v>
      </c>
      <c r="AQ62" s="20"/>
      <c r="AR62" s="21"/>
      <c r="AS62" s="21">
        <v>59232.71</v>
      </c>
      <c r="AT62" s="21">
        <v>117638</v>
      </c>
      <c r="AU62" s="21">
        <v>48813</v>
      </c>
      <c r="AV62" s="21"/>
      <c r="AW62" s="21">
        <v>18872</v>
      </c>
      <c r="AX62" s="19">
        <f>(SUM(AR62:AW62))</f>
        <v>244555.71</v>
      </c>
      <c r="AY62" s="20"/>
      <c r="AZ62" s="21">
        <v>20332</v>
      </c>
      <c r="BA62" s="21"/>
      <c r="BB62" s="21">
        <v>132234</v>
      </c>
      <c r="BC62" s="21"/>
      <c r="BD62" s="19">
        <f>(SUM(AZ62:BC62))</f>
        <v>152566</v>
      </c>
      <c r="BE62" s="20"/>
      <c r="BF62" s="22">
        <v>148014</v>
      </c>
      <c r="BG62" s="20"/>
      <c r="BH62" s="21"/>
      <c r="BI62" s="21">
        <v>7155</v>
      </c>
      <c r="BJ62" s="21"/>
      <c r="BK62" s="21">
        <v>53966</v>
      </c>
      <c r="BL62" s="21">
        <v>1300</v>
      </c>
      <c r="BM62" s="21"/>
      <c r="BN62" s="21"/>
      <c r="BO62" s="21"/>
      <c r="BP62" s="21"/>
      <c r="BQ62" s="21">
        <v>373324</v>
      </c>
      <c r="BR62" s="21"/>
      <c r="BS62" s="21"/>
      <c r="BT62" s="19">
        <f>((SUM(BH62:BS62)))</f>
        <v>435745</v>
      </c>
      <c r="BU62" s="20" t="s">
        <v>12</v>
      </c>
      <c r="BV62" s="19">
        <f>(+BT62+BF62+BD62+AX62+AP62+AJ62)</f>
        <v>1310934.71</v>
      </c>
      <c r="BW62" s="20" t="s">
        <v>12</v>
      </c>
      <c r="BX62" s="19">
        <f>((+AB62+U62+N62)-BV62)</f>
        <v>320722.29000000004</v>
      </c>
      <c r="BY62" s="20" t="s">
        <v>12</v>
      </c>
      <c r="BZ62" s="19"/>
      <c r="CA62" s="20" t="s">
        <v>12</v>
      </c>
      <c r="CB62" s="19">
        <f t="shared" si="12"/>
        <v>590154.29</v>
      </c>
      <c r="CC62" s="5"/>
      <c r="CD62" s="51">
        <v>117100</v>
      </c>
      <c r="CE62" s="51">
        <v>473054</v>
      </c>
      <c r="CF62" s="6"/>
      <c r="CG62" s="26">
        <v>45</v>
      </c>
      <c r="CH62" s="6" t="s">
        <v>278</v>
      </c>
      <c r="CI62" s="6"/>
      <c r="CJ62" s="6"/>
      <c r="CK62" s="13">
        <f>+BC75</f>
        <v>1224599</v>
      </c>
      <c r="CL62" s="5" t="s">
        <v>12</v>
      </c>
      <c r="CM62" s="6"/>
      <c r="CN62" s="6"/>
      <c r="CO62" s="6"/>
      <c r="CP62" s="6"/>
      <c r="CQ62" s="6"/>
      <c r="CR62" s="6"/>
      <c r="CS62" s="6"/>
      <c r="CT62" s="6"/>
      <c r="CU62" s="6"/>
      <c r="CV62" s="6"/>
    </row>
    <row r="63" spans="1:100" x14ac:dyDescent="0.2">
      <c r="A63">
        <f t="shared" si="4"/>
        <v>1</v>
      </c>
      <c r="B63" t="s">
        <v>512</v>
      </c>
      <c r="C63" s="19">
        <v>499968</v>
      </c>
      <c r="D63" s="20"/>
      <c r="E63" s="21">
        <v>224384</v>
      </c>
      <c r="F63" s="21"/>
      <c r="G63" s="21"/>
      <c r="H63" s="21"/>
      <c r="I63" s="21"/>
      <c r="J63" s="21"/>
      <c r="K63" s="21"/>
      <c r="L63" s="21"/>
      <c r="M63" s="21">
        <v>9439</v>
      </c>
      <c r="N63" s="19">
        <f>(SUM(E63:M63))</f>
        <v>233823</v>
      </c>
      <c r="O63" s="20"/>
      <c r="P63" s="21">
        <v>465779</v>
      </c>
      <c r="Q63" s="21">
        <v>12432</v>
      </c>
      <c r="R63" s="21">
        <v>28548</v>
      </c>
      <c r="S63" s="21"/>
      <c r="T63" s="21">
        <v>1749</v>
      </c>
      <c r="U63" s="55">
        <f t="shared" si="6"/>
        <v>508508</v>
      </c>
      <c r="V63" s="20"/>
      <c r="W63" s="21"/>
      <c r="X63" s="21"/>
      <c r="Y63" s="21"/>
      <c r="Z63" s="21"/>
      <c r="AA63" s="21"/>
      <c r="AB63" s="19">
        <f t="shared" si="7"/>
        <v>0</v>
      </c>
      <c r="AC63" s="20"/>
      <c r="AD63" s="19">
        <f t="shared" si="14"/>
        <v>742331</v>
      </c>
      <c r="AE63" s="20"/>
      <c r="AF63" s="21"/>
      <c r="AG63" s="21"/>
      <c r="AH63" s="21"/>
      <c r="AI63" s="21"/>
      <c r="AJ63" s="19">
        <f t="shared" si="13"/>
        <v>0</v>
      </c>
      <c r="AK63" s="20"/>
      <c r="AL63" s="21">
        <v>154190</v>
      </c>
      <c r="AM63" s="21">
        <v>26077</v>
      </c>
      <c r="AN63" s="21"/>
      <c r="AO63" s="21">
        <v>16791</v>
      </c>
      <c r="AP63" s="19">
        <f t="shared" si="8"/>
        <v>197058</v>
      </c>
      <c r="AQ63" s="20"/>
      <c r="AR63" s="21">
        <v>176667</v>
      </c>
      <c r="AS63" s="21">
        <v>46845</v>
      </c>
      <c r="AT63" s="21">
        <v>44955</v>
      </c>
      <c r="AU63" s="21">
        <v>22478</v>
      </c>
      <c r="AV63" s="21"/>
      <c r="AW63" s="21">
        <v>31198</v>
      </c>
      <c r="AX63" s="19">
        <f t="shared" si="9"/>
        <v>322143</v>
      </c>
      <c r="AY63" s="20"/>
      <c r="AZ63" s="21">
        <v>24033</v>
      </c>
      <c r="BA63" s="21">
        <v>31696</v>
      </c>
      <c r="BB63" s="21">
        <v>42616</v>
      </c>
      <c r="BC63" s="21"/>
      <c r="BD63" s="19">
        <f t="shared" si="10"/>
        <v>98345</v>
      </c>
      <c r="BE63" s="20"/>
      <c r="BF63" s="22">
        <v>85054</v>
      </c>
      <c r="BG63" s="20"/>
      <c r="BH63" s="21"/>
      <c r="BI63" s="21"/>
      <c r="BJ63" s="21"/>
      <c r="BK63" s="21">
        <v>4150</v>
      </c>
      <c r="BL63" s="21">
        <v>922</v>
      </c>
      <c r="BM63" s="21"/>
      <c r="BN63" s="21"/>
      <c r="BO63" s="21"/>
      <c r="BP63" s="21"/>
      <c r="BQ63" s="21">
        <v>25220</v>
      </c>
      <c r="BR63" s="21"/>
      <c r="BS63" s="21"/>
      <c r="BT63" s="19">
        <f t="shared" si="11"/>
        <v>30292</v>
      </c>
      <c r="BU63" s="20" t="s">
        <v>12</v>
      </c>
      <c r="BV63" s="19">
        <f t="shared" si="15"/>
        <v>732892</v>
      </c>
      <c r="BW63" s="20" t="s">
        <v>12</v>
      </c>
      <c r="BX63" s="19">
        <f t="shared" si="16"/>
        <v>9439</v>
      </c>
      <c r="BY63" s="20" t="s">
        <v>12</v>
      </c>
      <c r="BZ63" s="19"/>
      <c r="CA63" s="20" t="s">
        <v>12</v>
      </c>
      <c r="CB63" s="19">
        <f t="shared" si="12"/>
        <v>509407</v>
      </c>
      <c r="CC63" s="5"/>
      <c r="CD63" s="51">
        <v>407526</v>
      </c>
      <c r="CE63" s="51">
        <v>101881</v>
      </c>
      <c r="CF63" s="6"/>
      <c r="CG63" s="41"/>
      <c r="CH63" s="36" t="s">
        <v>280</v>
      </c>
      <c r="CI63" s="6"/>
      <c r="CJ63" s="6"/>
      <c r="CK63" s="13"/>
      <c r="CL63" s="5" t="s">
        <v>12</v>
      </c>
      <c r="CM63" s="6"/>
      <c r="CN63" s="6"/>
      <c r="CO63" s="6"/>
      <c r="CP63" s="6"/>
      <c r="CQ63" s="6"/>
      <c r="CR63" s="6"/>
      <c r="CS63" s="6"/>
      <c r="CT63" s="6"/>
      <c r="CU63" s="6"/>
      <c r="CV63" s="6"/>
    </row>
    <row r="64" spans="1:100" x14ac:dyDescent="0.2">
      <c r="A64">
        <f t="shared" si="4"/>
        <v>1</v>
      </c>
      <c r="B64" t="s">
        <v>513</v>
      </c>
      <c r="C64" s="19">
        <v>164850</v>
      </c>
      <c r="D64" s="20"/>
      <c r="E64" s="21">
        <v>286374</v>
      </c>
      <c r="F64" s="21">
        <v>400</v>
      </c>
      <c r="G64" s="21">
        <v>891</v>
      </c>
      <c r="H64" s="21"/>
      <c r="I64" s="21"/>
      <c r="J64" s="21"/>
      <c r="K64" s="21"/>
      <c r="L64" s="21"/>
      <c r="M64" s="21">
        <v>1838</v>
      </c>
      <c r="N64" s="19">
        <f t="shared" si="5"/>
        <v>289503</v>
      </c>
      <c r="O64" s="20"/>
      <c r="P64" s="21">
        <v>663283</v>
      </c>
      <c r="Q64" s="21">
        <v>21407</v>
      </c>
      <c r="R64" s="21"/>
      <c r="S64" s="21"/>
      <c r="T64" s="21">
        <v>14777</v>
      </c>
      <c r="U64" s="55">
        <f t="shared" si="6"/>
        <v>699467</v>
      </c>
      <c r="V64" s="20"/>
      <c r="W64" s="21">
        <v>34528</v>
      </c>
      <c r="X64" s="21"/>
      <c r="Y64" s="21"/>
      <c r="Z64" s="21"/>
      <c r="AA64" s="21"/>
      <c r="AB64" s="19">
        <f t="shared" si="7"/>
        <v>34528</v>
      </c>
      <c r="AC64" s="20"/>
      <c r="AD64" s="19">
        <f t="shared" si="14"/>
        <v>1023498</v>
      </c>
      <c r="AE64" s="20"/>
      <c r="AF64" s="21"/>
      <c r="AG64" s="21"/>
      <c r="AH64" s="21"/>
      <c r="AI64" s="21"/>
      <c r="AJ64" s="19">
        <f t="shared" si="13"/>
        <v>0</v>
      </c>
      <c r="AK64" s="20"/>
      <c r="AL64" s="21"/>
      <c r="AM64" s="21">
        <v>27704</v>
      </c>
      <c r="AN64" s="21"/>
      <c r="AO64" s="21"/>
      <c r="AP64" s="19">
        <f t="shared" si="8"/>
        <v>27704</v>
      </c>
      <c r="AQ64" s="20"/>
      <c r="AR64" s="21">
        <v>122520</v>
      </c>
      <c r="AS64" s="21">
        <v>99135</v>
      </c>
      <c r="AT64" s="21">
        <v>42635</v>
      </c>
      <c r="AU64" s="21">
        <v>360338</v>
      </c>
      <c r="AV64" s="21"/>
      <c r="AW64" s="21">
        <v>17847</v>
      </c>
      <c r="AX64" s="19">
        <f t="shared" si="9"/>
        <v>642475</v>
      </c>
      <c r="AY64" s="20"/>
      <c r="AZ64" s="21">
        <v>6185</v>
      </c>
      <c r="BA64" s="21"/>
      <c r="BB64" s="21">
        <v>127564</v>
      </c>
      <c r="BC64" s="21"/>
      <c r="BD64" s="19">
        <f t="shared" si="10"/>
        <v>133749</v>
      </c>
      <c r="BE64" s="20"/>
      <c r="BF64" s="22">
        <v>60770</v>
      </c>
      <c r="BG64" s="20"/>
      <c r="BH64" s="21"/>
      <c r="BI64" s="21"/>
      <c r="BJ64" s="21"/>
      <c r="BK64" s="21">
        <v>7553</v>
      </c>
      <c r="BL64" s="21">
        <v>6008</v>
      </c>
      <c r="BM64" s="21"/>
      <c r="BN64" s="21">
        <v>7291</v>
      </c>
      <c r="BO64" s="21"/>
      <c r="BP64" s="21">
        <v>65736</v>
      </c>
      <c r="BQ64" s="21"/>
      <c r="BR64" s="21">
        <v>23030</v>
      </c>
      <c r="BS64" s="21">
        <v>58165</v>
      </c>
      <c r="BT64" s="19">
        <f t="shared" si="11"/>
        <v>167783</v>
      </c>
      <c r="BU64" s="20" t="s">
        <v>12</v>
      </c>
      <c r="BV64" s="19">
        <f t="shared" si="15"/>
        <v>1032481</v>
      </c>
      <c r="BW64" s="20" t="s">
        <v>12</v>
      </c>
      <c r="BX64" s="19">
        <f t="shared" si="16"/>
        <v>-8983</v>
      </c>
      <c r="BY64" s="20" t="s">
        <v>12</v>
      </c>
      <c r="BZ64" s="19"/>
      <c r="CA64" s="20" t="s">
        <v>12</v>
      </c>
      <c r="CB64" s="19">
        <f t="shared" si="12"/>
        <v>155867</v>
      </c>
      <c r="CC64" s="5"/>
      <c r="CD64" s="51">
        <v>116900</v>
      </c>
      <c r="CE64" s="51">
        <v>38967</v>
      </c>
      <c r="CF64" s="6"/>
      <c r="CG64" s="26">
        <v>48</v>
      </c>
      <c r="CH64" s="6" t="s">
        <v>282</v>
      </c>
      <c r="CI64" s="6"/>
      <c r="CJ64" s="6"/>
      <c r="CK64" s="13">
        <f>(+BH75)</f>
        <v>9157912.5</v>
      </c>
      <c r="CL64" s="5" t="s">
        <v>12</v>
      </c>
      <c r="CM64" s="6"/>
      <c r="CN64" s="6"/>
      <c r="CO64" s="6"/>
      <c r="CP64" s="6"/>
      <c r="CQ64" s="6"/>
      <c r="CR64" s="6"/>
      <c r="CS64" s="6"/>
      <c r="CT64" s="6"/>
      <c r="CU64" s="6"/>
      <c r="CV64" s="6"/>
    </row>
    <row r="65" spans="1:100" x14ac:dyDescent="0.2">
      <c r="A65">
        <f t="shared" si="4"/>
        <v>1</v>
      </c>
      <c r="B65" t="s">
        <v>514</v>
      </c>
      <c r="C65" s="19">
        <v>260078</v>
      </c>
      <c r="D65" s="20"/>
      <c r="E65" s="21">
        <v>25016</v>
      </c>
      <c r="F65" s="21">
        <v>2000</v>
      </c>
      <c r="G65" s="21">
        <v>568</v>
      </c>
      <c r="H65" s="21"/>
      <c r="I65" s="21"/>
      <c r="J65" s="21"/>
      <c r="K65" s="21"/>
      <c r="L65" s="21"/>
      <c r="M65" s="21">
        <v>574</v>
      </c>
      <c r="N65" s="19">
        <f t="shared" si="5"/>
        <v>28158</v>
      </c>
      <c r="O65" s="20"/>
      <c r="P65" s="21">
        <v>251548</v>
      </c>
      <c r="Q65" s="21">
        <v>7922</v>
      </c>
      <c r="R65" s="21"/>
      <c r="S65" s="21">
        <v>841</v>
      </c>
      <c r="T65" s="21">
        <v>50000</v>
      </c>
      <c r="U65" s="55">
        <f t="shared" si="6"/>
        <v>310311</v>
      </c>
      <c r="V65" s="20"/>
      <c r="W65" s="21"/>
      <c r="X65" s="21"/>
      <c r="Y65" s="21"/>
      <c r="Z65" s="21"/>
      <c r="AA65" s="21">
        <v>57430</v>
      </c>
      <c r="AB65" s="19">
        <f t="shared" si="7"/>
        <v>57430</v>
      </c>
      <c r="AC65" s="20"/>
      <c r="AD65" s="19">
        <f t="shared" si="14"/>
        <v>395899</v>
      </c>
      <c r="AE65" s="20"/>
      <c r="AF65" s="21"/>
      <c r="AG65" s="21"/>
      <c r="AH65" s="21"/>
      <c r="AI65" s="21"/>
      <c r="AJ65" s="19">
        <f t="shared" si="13"/>
        <v>0</v>
      </c>
      <c r="AK65" s="20"/>
      <c r="AL65" s="21"/>
      <c r="AM65" s="21"/>
      <c r="AN65" s="21"/>
      <c r="AO65" s="21"/>
      <c r="AP65" s="19">
        <f t="shared" si="8"/>
        <v>0</v>
      </c>
      <c r="AQ65" s="20"/>
      <c r="AR65" s="21"/>
      <c r="AS65" s="21">
        <v>44694</v>
      </c>
      <c r="AT65" s="21"/>
      <c r="AU65" s="21"/>
      <c r="AV65" s="21"/>
      <c r="AW65" s="21">
        <v>139332</v>
      </c>
      <c r="AX65" s="19">
        <f t="shared" si="9"/>
        <v>184026</v>
      </c>
      <c r="AY65" s="20"/>
      <c r="AZ65" s="21">
        <v>19631</v>
      </c>
      <c r="BA65" s="21">
        <v>152</v>
      </c>
      <c r="BB65" s="21">
        <v>21067</v>
      </c>
      <c r="BC65" s="21">
        <v>15850</v>
      </c>
      <c r="BD65" s="19">
        <f t="shared" si="10"/>
        <v>56700</v>
      </c>
      <c r="BE65" s="20"/>
      <c r="BF65" s="22">
        <v>25631</v>
      </c>
      <c r="BG65" s="20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19">
        <f t="shared" si="11"/>
        <v>0</v>
      </c>
      <c r="BU65" s="20" t="s">
        <v>12</v>
      </c>
      <c r="BV65" s="19">
        <f t="shared" si="15"/>
        <v>266357</v>
      </c>
      <c r="BW65" s="20" t="s">
        <v>12</v>
      </c>
      <c r="BX65" s="19">
        <f t="shared" si="16"/>
        <v>129542</v>
      </c>
      <c r="BY65" s="20" t="s">
        <v>12</v>
      </c>
      <c r="BZ65" s="19"/>
      <c r="CA65" s="20" t="s">
        <v>12</v>
      </c>
      <c r="CB65" s="19">
        <f t="shared" si="12"/>
        <v>389620</v>
      </c>
      <c r="CC65" s="5"/>
      <c r="CD65" s="51"/>
      <c r="CE65" s="51"/>
      <c r="CF65" s="6"/>
      <c r="CG65" s="26">
        <v>49</v>
      </c>
      <c r="CH65" s="6" t="s">
        <v>284</v>
      </c>
      <c r="CI65" s="6"/>
      <c r="CJ65" s="6"/>
      <c r="CK65" s="13">
        <f>(+BI75)</f>
        <v>27230</v>
      </c>
      <c r="CL65" s="5" t="s">
        <v>12</v>
      </c>
      <c r="CM65" s="6"/>
      <c r="CN65" s="6"/>
      <c r="CO65" s="6"/>
      <c r="CP65" s="6"/>
      <c r="CQ65" s="6"/>
      <c r="CR65" s="6"/>
      <c r="CS65" s="6"/>
      <c r="CT65" s="6"/>
      <c r="CU65" s="6"/>
      <c r="CV65" s="6"/>
    </row>
    <row r="66" spans="1:100" x14ac:dyDescent="0.2">
      <c r="A66">
        <f t="shared" si="4"/>
        <v>1</v>
      </c>
      <c r="B66" t="s">
        <v>515</v>
      </c>
      <c r="C66" s="19">
        <v>5314696</v>
      </c>
      <c r="D66" s="20"/>
      <c r="E66" s="21">
        <v>4857661</v>
      </c>
      <c r="F66" s="21"/>
      <c r="G66" s="21">
        <v>84410</v>
      </c>
      <c r="H66" s="21"/>
      <c r="I66" s="21"/>
      <c r="J66" s="21"/>
      <c r="K66" s="21"/>
      <c r="L66" s="21"/>
      <c r="M66" s="21">
        <v>196916</v>
      </c>
      <c r="N66" s="19">
        <f t="shared" si="5"/>
        <v>5138987</v>
      </c>
      <c r="O66" s="20"/>
      <c r="P66" s="21">
        <v>2754072</v>
      </c>
      <c r="Q66" s="21">
        <v>299467</v>
      </c>
      <c r="R66" s="21"/>
      <c r="S66" s="21"/>
      <c r="T66" s="21">
        <v>68655</v>
      </c>
      <c r="U66" s="55">
        <f t="shared" si="6"/>
        <v>3122194</v>
      </c>
      <c r="V66" s="20"/>
      <c r="W66" s="21">
        <v>40812</v>
      </c>
      <c r="X66" s="21"/>
      <c r="Y66" s="21"/>
      <c r="Z66" s="21"/>
      <c r="AA66" s="21"/>
      <c r="AB66" s="19">
        <f t="shared" si="7"/>
        <v>40812</v>
      </c>
      <c r="AC66" s="20"/>
      <c r="AD66" s="19">
        <f t="shared" si="14"/>
        <v>8301993</v>
      </c>
      <c r="AE66" s="20"/>
      <c r="AF66" s="21">
        <v>164754</v>
      </c>
      <c r="AG66" s="21"/>
      <c r="AH66" s="21"/>
      <c r="AI66" s="21"/>
      <c r="AJ66" s="19">
        <f t="shared" si="13"/>
        <v>164754</v>
      </c>
      <c r="AK66" s="20"/>
      <c r="AL66" s="21">
        <v>1385721</v>
      </c>
      <c r="AM66" s="21"/>
      <c r="AN66" s="21"/>
      <c r="AO66" s="21"/>
      <c r="AP66" s="19">
        <f t="shared" si="8"/>
        <v>1385721</v>
      </c>
      <c r="AQ66" s="20"/>
      <c r="AR66" s="21">
        <v>1614958</v>
      </c>
      <c r="AS66" s="21">
        <v>335535</v>
      </c>
      <c r="AT66" s="21">
        <v>435816</v>
      </c>
      <c r="AU66" s="21">
        <v>49942</v>
      </c>
      <c r="AV66" s="21">
        <v>75990</v>
      </c>
      <c r="AW66" s="21">
        <v>138893</v>
      </c>
      <c r="AX66" s="19">
        <f t="shared" si="9"/>
        <v>2651134</v>
      </c>
      <c r="AY66" s="20"/>
      <c r="AZ66" s="21">
        <v>360135</v>
      </c>
      <c r="BA66" s="21"/>
      <c r="BB66" s="21">
        <v>178090</v>
      </c>
      <c r="BC66" s="21">
        <v>232488</v>
      </c>
      <c r="BD66" s="19">
        <f t="shared" si="10"/>
        <v>770713</v>
      </c>
      <c r="BE66" s="20"/>
      <c r="BF66" s="22">
        <v>845399</v>
      </c>
      <c r="BG66" s="20"/>
      <c r="BH66" s="21"/>
      <c r="BI66" s="21"/>
      <c r="BJ66" s="21"/>
      <c r="BK66" s="21">
        <v>4857</v>
      </c>
      <c r="BL66" s="21">
        <v>5106</v>
      </c>
      <c r="BM66" s="21"/>
      <c r="BN66" s="21"/>
      <c r="BO66" s="21"/>
      <c r="BP66" s="21"/>
      <c r="BQ66" s="21">
        <v>1571510</v>
      </c>
      <c r="BR66" s="21"/>
      <c r="BS66" s="21">
        <v>207446</v>
      </c>
      <c r="BT66" s="19">
        <f t="shared" si="11"/>
        <v>1788919</v>
      </c>
      <c r="BU66" s="20" t="s">
        <v>12</v>
      </c>
      <c r="BV66" s="19">
        <f t="shared" si="15"/>
        <v>7606640</v>
      </c>
      <c r="BW66" s="20" t="s">
        <v>12</v>
      </c>
      <c r="BX66" s="19">
        <f t="shared" si="16"/>
        <v>695353</v>
      </c>
      <c r="BY66" s="20" t="s">
        <v>12</v>
      </c>
      <c r="BZ66" s="19"/>
      <c r="CA66" s="20" t="s">
        <v>12</v>
      </c>
      <c r="CB66" s="19">
        <f t="shared" si="12"/>
        <v>6010049</v>
      </c>
      <c r="CC66" s="5"/>
      <c r="CD66" s="51">
        <v>4922451</v>
      </c>
      <c r="CE66" s="51">
        <v>1087598</v>
      </c>
      <c r="CF66" s="6"/>
      <c r="CG66" s="26">
        <v>50</v>
      </c>
      <c r="CH66" s="6" t="s">
        <v>286</v>
      </c>
      <c r="CI66" s="6"/>
      <c r="CJ66" s="6"/>
      <c r="CK66" s="13">
        <f>(+BJ75)</f>
        <v>34995</v>
      </c>
      <c r="CL66" s="5" t="s">
        <v>12</v>
      </c>
      <c r="CM66" s="6"/>
      <c r="CN66" s="6"/>
      <c r="CO66" s="6"/>
      <c r="CP66" s="6"/>
      <c r="CQ66" s="6"/>
      <c r="CR66" s="6"/>
      <c r="CS66" s="6"/>
      <c r="CT66" s="6"/>
      <c r="CU66" s="6"/>
      <c r="CV66" s="6"/>
    </row>
    <row r="67" spans="1:100" x14ac:dyDescent="0.2">
      <c r="A67">
        <f t="shared" si="4"/>
        <v>1</v>
      </c>
      <c r="B67" t="s">
        <v>516</v>
      </c>
      <c r="C67" s="19">
        <v>1138897</v>
      </c>
      <c r="D67" s="20"/>
      <c r="E67" s="21"/>
      <c r="F67" s="21"/>
      <c r="G67" s="21">
        <v>8275</v>
      </c>
      <c r="H67" s="21"/>
      <c r="I67" s="21"/>
      <c r="J67" s="21"/>
      <c r="K67" s="21"/>
      <c r="L67" s="21"/>
      <c r="M67" s="21">
        <v>4964</v>
      </c>
      <c r="N67" s="19">
        <f t="shared" si="5"/>
        <v>13239</v>
      </c>
      <c r="O67" s="20"/>
      <c r="P67" s="21">
        <v>77413</v>
      </c>
      <c r="Q67" s="21"/>
      <c r="R67" s="21"/>
      <c r="S67" s="21"/>
      <c r="T67" s="21"/>
      <c r="U67" s="55">
        <f t="shared" si="6"/>
        <v>77413</v>
      </c>
      <c r="V67" s="20"/>
      <c r="W67" s="21">
        <v>169859</v>
      </c>
      <c r="X67" s="21"/>
      <c r="Y67" s="21"/>
      <c r="Z67" s="21"/>
      <c r="AA67" s="21"/>
      <c r="AB67" s="19">
        <f t="shared" si="7"/>
        <v>169859</v>
      </c>
      <c r="AC67" s="20"/>
      <c r="AD67" s="19">
        <f t="shared" si="14"/>
        <v>260511</v>
      </c>
      <c r="AE67" s="20"/>
      <c r="AF67" s="21"/>
      <c r="AG67" s="21"/>
      <c r="AH67" s="21"/>
      <c r="AI67" s="21"/>
      <c r="AJ67" s="19">
        <f t="shared" si="13"/>
        <v>0</v>
      </c>
      <c r="AK67" s="20"/>
      <c r="AL67" s="21">
        <v>1265</v>
      </c>
      <c r="AM67" s="21">
        <v>2902</v>
      </c>
      <c r="AN67" s="21"/>
      <c r="AO67" s="21"/>
      <c r="AP67" s="19">
        <f t="shared" si="8"/>
        <v>4167</v>
      </c>
      <c r="AQ67" s="20"/>
      <c r="AR67" s="21">
        <v>10228</v>
      </c>
      <c r="AS67" s="21">
        <v>1265</v>
      </c>
      <c r="AT67" s="21">
        <v>14520</v>
      </c>
      <c r="AU67" s="21">
        <v>68513</v>
      </c>
      <c r="AV67" s="21"/>
      <c r="AW67" s="21"/>
      <c r="AX67" s="19">
        <f t="shared" si="9"/>
        <v>94526</v>
      </c>
      <c r="AY67" s="20"/>
      <c r="AZ67" s="21">
        <v>8750</v>
      </c>
      <c r="BA67" s="21"/>
      <c r="BB67" s="21">
        <v>3574</v>
      </c>
      <c r="BC67" s="21"/>
      <c r="BD67" s="19">
        <f t="shared" si="10"/>
        <v>12324</v>
      </c>
      <c r="BE67" s="20"/>
      <c r="BF67" s="22">
        <v>7047</v>
      </c>
      <c r="BG67" s="20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19">
        <f t="shared" si="11"/>
        <v>0</v>
      </c>
      <c r="BU67" s="20" t="s">
        <v>12</v>
      </c>
      <c r="BV67" s="19">
        <f t="shared" si="15"/>
        <v>118064</v>
      </c>
      <c r="BW67" s="20" t="s">
        <v>12</v>
      </c>
      <c r="BX67" s="19">
        <f t="shared" si="16"/>
        <v>142447</v>
      </c>
      <c r="BY67" s="20" t="s">
        <v>12</v>
      </c>
      <c r="BZ67" s="19"/>
      <c r="CA67" s="20" t="s">
        <v>12</v>
      </c>
      <c r="CB67" s="19">
        <f t="shared" si="12"/>
        <v>1281344</v>
      </c>
      <c r="CC67" s="5"/>
      <c r="CD67" s="51">
        <v>500000</v>
      </c>
      <c r="CE67" s="51">
        <v>781344</v>
      </c>
      <c r="CF67" s="6"/>
      <c r="CG67" s="26">
        <v>51</v>
      </c>
      <c r="CH67" s="6" t="s">
        <v>288</v>
      </c>
      <c r="CI67" s="6"/>
      <c r="CJ67" s="6"/>
      <c r="CK67" s="13">
        <f>(+BK75)</f>
        <v>1685825.2</v>
      </c>
      <c r="CL67" s="5" t="s">
        <v>12</v>
      </c>
      <c r="CM67" s="6"/>
      <c r="CN67" s="6"/>
      <c r="CO67" s="6"/>
      <c r="CP67" s="6"/>
      <c r="CQ67" s="6"/>
      <c r="CR67" s="6"/>
      <c r="CS67" s="6"/>
      <c r="CT67" s="6"/>
      <c r="CU67" s="6"/>
      <c r="CV67" s="6"/>
    </row>
    <row r="68" spans="1:100" x14ac:dyDescent="0.2">
      <c r="A68">
        <f t="shared" si="4"/>
        <v>1</v>
      </c>
      <c r="B68" t="s">
        <v>517</v>
      </c>
      <c r="C68" s="19">
        <v>404367</v>
      </c>
      <c r="D68" s="20"/>
      <c r="E68" s="21">
        <v>63677</v>
      </c>
      <c r="F68" s="21"/>
      <c r="G68" s="21">
        <v>740</v>
      </c>
      <c r="H68" s="21"/>
      <c r="I68" s="21"/>
      <c r="J68" s="21"/>
      <c r="K68" s="21"/>
      <c r="L68" s="21"/>
      <c r="M68" s="21">
        <v>7030</v>
      </c>
      <c r="N68" s="19">
        <f t="shared" si="5"/>
        <v>71447</v>
      </c>
      <c r="O68" s="20"/>
      <c r="P68" s="21">
        <v>219357</v>
      </c>
      <c r="Q68" s="21"/>
      <c r="R68" s="21"/>
      <c r="S68" s="21"/>
      <c r="T68" s="21"/>
      <c r="U68" s="55">
        <f t="shared" si="6"/>
        <v>219357</v>
      </c>
      <c r="V68" s="20"/>
      <c r="W68" s="21">
        <v>14902</v>
      </c>
      <c r="X68" s="21"/>
      <c r="Y68" s="21"/>
      <c r="Z68" s="21"/>
      <c r="AA68" s="21"/>
      <c r="AB68" s="19">
        <f t="shared" si="7"/>
        <v>14902</v>
      </c>
      <c r="AC68" s="20"/>
      <c r="AD68" s="19">
        <f t="shared" si="14"/>
        <v>305706</v>
      </c>
      <c r="AE68" s="20"/>
      <c r="AF68" s="21"/>
      <c r="AG68" s="21"/>
      <c r="AH68" s="21"/>
      <c r="AI68" s="21"/>
      <c r="AJ68" s="19">
        <f t="shared" si="13"/>
        <v>0</v>
      </c>
      <c r="AK68" s="20"/>
      <c r="AL68" s="21"/>
      <c r="AM68" s="21"/>
      <c r="AN68" s="21"/>
      <c r="AO68" s="21"/>
      <c r="AP68" s="19">
        <f t="shared" si="8"/>
        <v>0</v>
      </c>
      <c r="AQ68" s="20"/>
      <c r="AR68" s="21">
        <v>84446</v>
      </c>
      <c r="AS68" s="21">
        <v>30000</v>
      </c>
      <c r="AT68" s="21">
        <v>20000</v>
      </c>
      <c r="AU68" s="21">
        <v>25000</v>
      </c>
      <c r="AV68" s="21"/>
      <c r="AW68" s="21">
        <v>15000</v>
      </c>
      <c r="AX68" s="19">
        <f t="shared" si="9"/>
        <v>174446</v>
      </c>
      <c r="AY68" s="20"/>
      <c r="AZ68" s="21"/>
      <c r="BA68" s="21"/>
      <c r="BB68" s="21">
        <v>49301</v>
      </c>
      <c r="BC68" s="21"/>
      <c r="BD68" s="19">
        <f t="shared" si="10"/>
        <v>49301</v>
      </c>
      <c r="BE68" s="20"/>
      <c r="BF68" s="22">
        <v>64048</v>
      </c>
      <c r="BG68" s="20"/>
      <c r="BH68" s="21"/>
      <c r="BI68" s="21"/>
      <c r="BJ68" s="21"/>
      <c r="BK68" s="21">
        <v>3400</v>
      </c>
      <c r="BL68" s="21">
        <v>11791</v>
      </c>
      <c r="BM68" s="21"/>
      <c r="BN68" s="21"/>
      <c r="BO68" s="21"/>
      <c r="BP68" s="21"/>
      <c r="BQ68" s="21"/>
      <c r="BR68" s="21"/>
      <c r="BS68" s="21"/>
      <c r="BT68" s="19">
        <f t="shared" si="11"/>
        <v>15191</v>
      </c>
      <c r="BU68" s="20" t="s">
        <v>12</v>
      </c>
      <c r="BV68" s="19">
        <f t="shared" si="15"/>
        <v>302986</v>
      </c>
      <c r="BW68" s="20" t="s">
        <v>12</v>
      </c>
      <c r="BX68" s="19">
        <f t="shared" si="16"/>
        <v>2720</v>
      </c>
      <c r="BY68" s="20" t="s">
        <v>12</v>
      </c>
      <c r="BZ68" s="19"/>
      <c r="CA68" s="20" t="s">
        <v>12</v>
      </c>
      <c r="CB68" s="19">
        <f t="shared" si="12"/>
        <v>407087</v>
      </c>
      <c r="CC68" s="5"/>
      <c r="CD68" s="51">
        <v>337087</v>
      </c>
      <c r="CE68" s="51">
        <v>70000</v>
      </c>
      <c r="CF68" s="6"/>
      <c r="CG68" s="26">
        <v>52</v>
      </c>
      <c r="CH68" s="6" t="s">
        <v>290</v>
      </c>
      <c r="CI68" s="6"/>
      <c r="CJ68" s="6"/>
      <c r="CK68" s="13">
        <f>(+BL75)</f>
        <v>6710941.4900000002</v>
      </c>
      <c r="CL68" s="5" t="s">
        <v>12</v>
      </c>
      <c r="CM68" s="6"/>
      <c r="CN68" s="6"/>
      <c r="CO68" s="6"/>
      <c r="CP68" s="6"/>
      <c r="CQ68" s="6"/>
      <c r="CR68" s="6"/>
      <c r="CS68" s="6"/>
      <c r="CT68" s="6"/>
      <c r="CU68" s="6"/>
      <c r="CV68" s="6"/>
    </row>
    <row r="69" spans="1:100" x14ac:dyDescent="0.2">
      <c r="A69">
        <f t="shared" si="4"/>
        <v>1</v>
      </c>
      <c r="B69" t="s">
        <v>518</v>
      </c>
      <c r="C69" s="19">
        <v>324651</v>
      </c>
      <c r="D69" s="20"/>
      <c r="E69" s="21">
        <v>273786</v>
      </c>
      <c r="F69" s="21"/>
      <c r="G69" s="21">
        <v>471</v>
      </c>
      <c r="H69" s="21"/>
      <c r="I69" s="21"/>
      <c r="J69" s="21"/>
      <c r="K69" s="21"/>
      <c r="L69" s="21"/>
      <c r="M69" s="21">
        <v>5781</v>
      </c>
      <c r="N69" s="19">
        <f t="shared" si="5"/>
        <v>280038</v>
      </c>
      <c r="O69" s="20"/>
      <c r="P69" s="21">
        <v>371587</v>
      </c>
      <c r="Q69" s="21"/>
      <c r="R69" s="21">
        <v>28803</v>
      </c>
      <c r="S69" s="21"/>
      <c r="T69" s="21"/>
      <c r="U69" s="55">
        <f t="shared" si="6"/>
        <v>400390</v>
      </c>
      <c r="V69" s="20"/>
      <c r="W69" s="21"/>
      <c r="X69" s="21"/>
      <c r="Y69" s="21">
        <v>326275</v>
      </c>
      <c r="Z69" s="21"/>
      <c r="AA69" s="21"/>
      <c r="AB69" s="19">
        <f t="shared" si="7"/>
        <v>326275</v>
      </c>
      <c r="AC69" s="20"/>
      <c r="AD69" s="19">
        <f t="shared" si="14"/>
        <v>1006703</v>
      </c>
      <c r="AE69" s="20"/>
      <c r="AF69" s="21"/>
      <c r="AG69" s="21"/>
      <c r="AH69" s="21"/>
      <c r="AI69" s="21"/>
      <c r="AJ69" s="19">
        <f t="shared" si="13"/>
        <v>0</v>
      </c>
      <c r="AK69" s="20"/>
      <c r="AL69" s="21">
        <v>21071</v>
      </c>
      <c r="AM69" s="21">
        <v>12613</v>
      </c>
      <c r="AN69" s="21"/>
      <c r="AO69" s="21">
        <v>8232</v>
      </c>
      <c r="AP69" s="19">
        <f t="shared" si="8"/>
        <v>41916</v>
      </c>
      <c r="AQ69" s="20"/>
      <c r="AR69" s="21">
        <v>199324</v>
      </c>
      <c r="AS69" s="21">
        <v>78278</v>
      </c>
      <c r="AT69" s="21">
        <v>19405</v>
      </c>
      <c r="AU69" s="21">
        <v>31533</v>
      </c>
      <c r="AV69" s="21"/>
      <c r="AW69" s="21"/>
      <c r="AX69" s="19">
        <f t="shared" si="9"/>
        <v>328540</v>
      </c>
      <c r="AY69" s="20"/>
      <c r="AZ69" s="21"/>
      <c r="BA69" s="21">
        <v>3000</v>
      </c>
      <c r="BB69" s="21">
        <v>18743</v>
      </c>
      <c r="BC69" s="21">
        <v>101875</v>
      </c>
      <c r="BD69" s="19">
        <f t="shared" si="10"/>
        <v>123618</v>
      </c>
      <c r="BE69" s="20"/>
      <c r="BF69" s="22">
        <v>9614</v>
      </c>
      <c r="BG69" s="20"/>
      <c r="BH69" s="21">
        <v>336438</v>
      </c>
      <c r="BI69" s="21"/>
      <c r="BJ69" s="21"/>
      <c r="BK69" s="21">
        <v>5044</v>
      </c>
      <c r="BL69" s="21">
        <v>3970</v>
      </c>
      <c r="BM69" s="21"/>
      <c r="BN69" s="21"/>
      <c r="BO69" s="21"/>
      <c r="BP69" s="21"/>
      <c r="BQ69" s="21"/>
      <c r="BR69" s="21"/>
      <c r="BS69" s="21"/>
      <c r="BT69" s="19">
        <f t="shared" si="11"/>
        <v>345452</v>
      </c>
      <c r="BU69" s="20" t="s">
        <v>12</v>
      </c>
      <c r="BV69" s="19">
        <f t="shared" si="15"/>
        <v>849140</v>
      </c>
      <c r="BW69" s="20" t="s">
        <v>12</v>
      </c>
      <c r="BX69" s="19">
        <f t="shared" si="16"/>
        <v>157563</v>
      </c>
      <c r="BY69" s="20" t="s">
        <v>12</v>
      </c>
      <c r="BZ69" s="19"/>
      <c r="CA69" s="20" t="s">
        <v>12</v>
      </c>
      <c r="CB69" s="19">
        <f t="shared" si="12"/>
        <v>482214</v>
      </c>
      <c r="CC69" s="5"/>
      <c r="CD69" s="51">
        <v>354000</v>
      </c>
      <c r="CE69" s="51"/>
      <c r="CF69" s="6"/>
      <c r="CG69" s="26">
        <v>53</v>
      </c>
      <c r="CH69" s="6" t="s">
        <v>292</v>
      </c>
      <c r="CI69" s="6"/>
      <c r="CJ69" s="6"/>
      <c r="CK69" s="13">
        <f>(+BM75)</f>
        <v>27750</v>
      </c>
      <c r="CL69" s="5" t="s">
        <v>12</v>
      </c>
      <c r="CM69" s="6"/>
      <c r="CN69" s="6"/>
      <c r="CO69" s="6"/>
      <c r="CP69" s="6"/>
      <c r="CQ69" s="6"/>
      <c r="CR69" s="6"/>
      <c r="CS69" s="6"/>
      <c r="CT69" s="6"/>
      <c r="CU69" s="6"/>
      <c r="CV69" s="6"/>
    </row>
    <row r="70" spans="1:100" x14ac:dyDescent="0.2">
      <c r="A70">
        <f t="shared" si="4"/>
        <v>1</v>
      </c>
      <c r="B70" t="s">
        <v>519</v>
      </c>
      <c r="C70" s="19">
        <v>102990</v>
      </c>
      <c r="D70" s="20"/>
      <c r="E70" s="21">
        <v>131779</v>
      </c>
      <c r="F70" s="21"/>
      <c r="G70" s="21">
        <v>80</v>
      </c>
      <c r="H70" s="21"/>
      <c r="I70" s="21"/>
      <c r="J70" s="21"/>
      <c r="K70" s="21"/>
      <c r="L70" s="21"/>
      <c r="M70" s="21">
        <v>1161</v>
      </c>
      <c r="N70" s="19">
        <f t="shared" si="5"/>
        <v>133020</v>
      </c>
      <c r="O70" s="20"/>
      <c r="P70" s="21">
        <v>94575</v>
      </c>
      <c r="Q70" s="21">
        <v>11154</v>
      </c>
      <c r="R70" s="21"/>
      <c r="S70" s="21"/>
      <c r="T70" s="21"/>
      <c r="U70" s="55">
        <f t="shared" si="6"/>
        <v>105729</v>
      </c>
      <c r="V70" s="20"/>
      <c r="W70" s="21"/>
      <c r="X70" s="21"/>
      <c r="Y70" s="21"/>
      <c r="Z70" s="21"/>
      <c r="AA70" s="21">
        <v>100000</v>
      </c>
      <c r="AB70" s="19">
        <f t="shared" si="7"/>
        <v>100000</v>
      </c>
      <c r="AC70" s="20"/>
      <c r="AD70" s="19">
        <f t="shared" si="14"/>
        <v>338749</v>
      </c>
      <c r="AE70" s="20"/>
      <c r="AF70" s="21"/>
      <c r="AG70" s="21"/>
      <c r="AH70" s="21"/>
      <c r="AI70" s="21"/>
      <c r="AJ70" s="19">
        <f t="shared" si="13"/>
        <v>0</v>
      </c>
      <c r="AK70" s="20"/>
      <c r="AL70" s="21"/>
      <c r="AM70" s="21"/>
      <c r="AN70" s="21"/>
      <c r="AO70" s="21"/>
      <c r="AP70" s="19">
        <f t="shared" si="8"/>
        <v>0</v>
      </c>
      <c r="AQ70" s="20"/>
      <c r="AR70" s="21">
        <v>202464</v>
      </c>
      <c r="AS70" s="21"/>
      <c r="AT70" s="21"/>
      <c r="AU70" s="21"/>
      <c r="AV70" s="21"/>
      <c r="AW70" s="21">
        <v>69805</v>
      </c>
      <c r="AX70" s="19">
        <f t="shared" si="9"/>
        <v>272269</v>
      </c>
      <c r="AY70" s="20"/>
      <c r="AZ70" s="21"/>
      <c r="BA70" s="21">
        <v>17328</v>
      </c>
      <c r="BB70" s="21">
        <v>9505</v>
      </c>
      <c r="BC70" s="21"/>
      <c r="BD70" s="19">
        <f t="shared" si="10"/>
        <v>26833</v>
      </c>
      <c r="BE70" s="20"/>
      <c r="BF70" s="22">
        <v>12966</v>
      </c>
      <c r="BG70" s="20"/>
      <c r="BH70" s="21"/>
      <c r="BI70" s="21"/>
      <c r="BJ70" s="21"/>
      <c r="BK70" s="21">
        <v>13561</v>
      </c>
      <c r="BL70" s="21"/>
      <c r="BM70" s="21"/>
      <c r="BN70" s="21"/>
      <c r="BO70" s="21"/>
      <c r="BP70" s="21"/>
      <c r="BQ70" s="21"/>
      <c r="BR70" s="21"/>
      <c r="BS70" s="21">
        <v>10278</v>
      </c>
      <c r="BT70" s="19">
        <f t="shared" si="11"/>
        <v>23839</v>
      </c>
      <c r="BU70" s="20" t="s">
        <v>12</v>
      </c>
      <c r="BV70" s="19">
        <f t="shared" si="15"/>
        <v>335907</v>
      </c>
      <c r="BW70" s="20" t="s">
        <v>12</v>
      </c>
      <c r="BX70" s="19">
        <f t="shared" si="16"/>
        <v>2842</v>
      </c>
      <c r="BY70" s="20" t="s">
        <v>12</v>
      </c>
      <c r="BZ70" s="19"/>
      <c r="CA70" s="20" t="s">
        <v>12</v>
      </c>
      <c r="CB70" s="19">
        <f t="shared" si="12"/>
        <v>105832</v>
      </c>
      <c r="CC70" s="5"/>
      <c r="CD70" s="51">
        <v>80000</v>
      </c>
      <c r="CE70" s="51"/>
      <c r="CF70" s="6"/>
      <c r="CG70" s="26">
        <v>54</v>
      </c>
      <c r="CH70" s="6" t="s">
        <v>294</v>
      </c>
      <c r="CI70" s="6"/>
      <c r="CJ70" s="6"/>
      <c r="CK70" s="13">
        <f>(+BN75)</f>
        <v>16728</v>
      </c>
      <c r="CL70" s="5" t="s">
        <v>12</v>
      </c>
      <c r="CM70" s="6"/>
      <c r="CN70" s="6"/>
      <c r="CO70" s="6"/>
      <c r="CP70" s="6"/>
      <c r="CQ70" s="6"/>
      <c r="CR70" s="6"/>
      <c r="CS70" s="6"/>
      <c r="CT70" s="6"/>
      <c r="CU70" s="6"/>
      <c r="CV70" s="6"/>
    </row>
    <row r="71" spans="1:100" x14ac:dyDescent="0.2">
      <c r="A71">
        <f t="shared" si="4"/>
        <v>0</v>
      </c>
      <c r="B71" s="88" t="s">
        <v>520</v>
      </c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19">
        <f t="shared" si="5"/>
        <v>0</v>
      </c>
      <c r="O71" s="20"/>
      <c r="P71" s="21"/>
      <c r="Q71" s="21"/>
      <c r="R71" s="21"/>
      <c r="S71" s="21"/>
      <c r="T71" s="21"/>
      <c r="U71" s="55">
        <f t="shared" si="6"/>
        <v>0</v>
      </c>
      <c r="V71" s="20"/>
      <c r="W71" s="21"/>
      <c r="X71" s="21"/>
      <c r="Y71" s="21"/>
      <c r="Z71" s="21"/>
      <c r="AA71" s="21"/>
      <c r="AB71" s="19">
        <f t="shared" si="7"/>
        <v>0</v>
      </c>
      <c r="AC71" s="20"/>
      <c r="AD71" s="19">
        <f t="shared" si="14"/>
        <v>0</v>
      </c>
      <c r="AE71" s="20"/>
      <c r="AF71" s="21"/>
      <c r="AG71" s="21"/>
      <c r="AH71" s="21"/>
      <c r="AI71" s="21"/>
      <c r="AJ71" s="19">
        <f t="shared" si="13"/>
        <v>0</v>
      </c>
      <c r="AK71" s="20"/>
      <c r="AL71" s="21"/>
      <c r="AM71" s="21"/>
      <c r="AN71" s="21"/>
      <c r="AO71" s="21"/>
      <c r="AP71" s="19">
        <f t="shared" si="8"/>
        <v>0</v>
      </c>
      <c r="AQ71" s="20"/>
      <c r="AR71" s="21"/>
      <c r="AS71" s="21"/>
      <c r="AT71" s="21"/>
      <c r="AU71" s="21"/>
      <c r="AV71" s="21"/>
      <c r="AW71" s="21"/>
      <c r="AX71" s="19">
        <f t="shared" si="9"/>
        <v>0</v>
      </c>
      <c r="AY71" s="20"/>
      <c r="AZ71" s="21"/>
      <c r="BA71" s="21"/>
      <c r="BB71" s="21"/>
      <c r="BC71" s="21"/>
      <c r="BD71" s="19">
        <f t="shared" si="10"/>
        <v>0</v>
      </c>
      <c r="BE71" s="20"/>
      <c r="BF71" s="22"/>
      <c r="BG71" s="20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19">
        <f t="shared" si="11"/>
        <v>0</v>
      </c>
      <c r="BU71" s="20" t="s">
        <v>12</v>
      </c>
      <c r="BV71" s="19">
        <f t="shared" si="15"/>
        <v>0</v>
      </c>
      <c r="BW71" s="20" t="s">
        <v>12</v>
      </c>
      <c r="BX71" s="19">
        <f t="shared" si="16"/>
        <v>0</v>
      </c>
      <c r="BY71" s="20" t="s">
        <v>12</v>
      </c>
      <c r="BZ71" s="19"/>
      <c r="CA71" s="20" t="s">
        <v>12</v>
      </c>
      <c r="CB71" s="19">
        <f t="shared" si="12"/>
        <v>0</v>
      </c>
      <c r="CC71" s="5"/>
      <c r="CD71" s="51"/>
      <c r="CE71" s="51"/>
      <c r="CF71" s="6"/>
      <c r="CG71" s="26">
        <v>55</v>
      </c>
      <c r="CH71" s="6" t="s">
        <v>296</v>
      </c>
      <c r="CI71" s="6"/>
      <c r="CJ71" s="6"/>
      <c r="CK71" s="13">
        <f>(+BO75)</f>
        <v>40000</v>
      </c>
      <c r="CL71" s="5" t="s">
        <v>12</v>
      </c>
      <c r="CM71" s="6"/>
      <c r="CN71" s="6"/>
      <c r="CO71" s="6"/>
      <c r="CP71" s="6"/>
      <c r="CQ71" s="6"/>
      <c r="CR71" s="6"/>
      <c r="CS71" s="6"/>
      <c r="CT71" s="6"/>
      <c r="CU71" s="6"/>
      <c r="CV71" s="6"/>
    </row>
    <row r="72" spans="1:100" x14ac:dyDescent="0.2">
      <c r="A72">
        <f t="shared" si="4"/>
        <v>1</v>
      </c>
      <c r="B72" t="s">
        <v>521</v>
      </c>
      <c r="C72" s="19">
        <v>1096112</v>
      </c>
      <c r="D72" s="20"/>
      <c r="E72" s="21"/>
      <c r="F72" s="21"/>
      <c r="G72" s="21">
        <v>10229</v>
      </c>
      <c r="H72" s="21"/>
      <c r="I72" s="21"/>
      <c r="J72" s="21"/>
      <c r="K72" s="21"/>
      <c r="L72" s="21"/>
      <c r="M72" s="21">
        <v>7291</v>
      </c>
      <c r="N72" s="19">
        <f t="shared" si="5"/>
        <v>17520</v>
      </c>
      <c r="O72" s="20"/>
      <c r="P72" s="21">
        <v>56776</v>
      </c>
      <c r="Q72" s="21"/>
      <c r="R72" s="21"/>
      <c r="S72" s="21"/>
      <c r="T72" s="21">
        <v>92504</v>
      </c>
      <c r="U72" s="55">
        <f t="shared" si="6"/>
        <v>149280</v>
      </c>
      <c r="V72" s="20"/>
      <c r="W72" s="21"/>
      <c r="X72" s="21"/>
      <c r="Y72" s="21"/>
      <c r="Z72" s="21"/>
      <c r="AA72" s="21"/>
      <c r="AB72" s="19">
        <f t="shared" si="7"/>
        <v>0</v>
      </c>
      <c r="AC72" s="20"/>
      <c r="AD72" s="19">
        <f t="shared" si="14"/>
        <v>166800</v>
      </c>
      <c r="AE72" s="20"/>
      <c r="AF72" s="21"/>
      <c r="AG72" s="21"/>
      <c r="AH72" s="21"/>
      <c r="AI72" s="21"/>
      <c r="AJ72" s="19">
        <f t="shared" si="13"/>
        <v>0</v>
      </c>
      <c r="AK72" s="20"/>
      <c r="AL72" s="21">
        <v>706</v>
      </c>
      <c r="AM72" s="21"/>
      <c r="AN72" s="21"/>
      <c r="AO72" s="21"/>
      <c r="AP72" s="19">
        <f t="shared" si="8"/>
        <v>706</v>
      </c>
      <c r="AQ72" s="20"/>
      <c r="AR72" s="21"/>
      <c r="AS72" s="21">
        <v>706</v>
      </c>
      <c r="AT72" s="21">
        <v>7064</v>
      </c>
      <c r="AU72" s="21">
        <v>68635</v>
      </c>
      <c r="AV72" s="21"/>
      <c r="AW72" s="21"/>
      <c r="AX72" s="19">
        <f t="shared" si="9"/>
        <v>76405</v>
      </c>
      <c r="AY72" s="20"/>
      <c r="AZ72" s="21"/>
      <c r="BA72" s="21"/>
      <c r="BB72" s="21">
        <v>11411</v>
      </c>
      <c r="BC72" s="21"/>
      <c r="BD72" s="19">
        <f t="shared" si="10"/>
        <v>11411</v>
      </c>
      <c r="BE72" s="20"/>
      <c r="BF72" s="22">
        <v>1084</v>
      </c>
      <c r="BG72" s="20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19">
        <f t="shared" si="11"/>
        <v>0</v>
      </c>
      <c r="BU72" s="20" t="s">
        <v>12</v>
      </c>
      <c r="BV72" s="19">
        <f t="shared" si="15"/>
        <v>89606</v>
      </c>
      <c r="BW72" s="20" t="s">
        <v>12</v>
      </c>
      <c r="BX72" s="19">
        <f t="shared" si="16"/>
        <v>77194</v>
      </c>
      <c r="BY72" s="20" t="s">
        <v>12</v>
      </c>
      <c r="BZ72" s="19"/>
      <c r="CA72" s="20" t="s">
        <v>12</v>
      </c>
      <c r="CB72" s="19">
        <f t="shared" si="12"/>
        <v>1173306</v>
      </c>
      <c r="CC72" s="5">
        <v>800000</v>
      </c>
      <c r="CD72" s="51">
        <v>500000</v>
      </c>
      <c r="CE72" s="51">
        <v>673306</v>
      </c>
      <c r="CF72" s="6"/>
      <c r="CG72" s="26">
        <v>56</v>
      </c>
      <c r="CH72" s="6" t="s">
        <v>298</v>
      </c>
      <c r="CI72" s="6"/>
      <c r="CJ72" s="6"/>
      <c r="CK72" s="13">
        <f>(+BP75)</f>
        <v>146776</v>
      </c>
      <c r="CL72" s="5" t="s">
        <v>12</v>
      </c>
      <c r="CM72" s="6"/>
      <c r="CN72" s="6"/>
      <c r="CO72" s="6"/>
      <c r="CP72" s="6"/>
      <c r="CQ72" s="6"/>
      <c r="CR72" s="6"/>
      <c r="CS72" s="6"/>
      <c r="CT72" s="6"/>
      <c r="CU72" s="6"/>
      <c r="CV72" s="6"/>
    </row>
    <row r="73" spans="1:100" x14ac:dyDescent="0.2">
      <c r="A73">
        <f t="shared" si="4"/>
        <v>1</v>
      </c>
      <c r="B73" t="s">
        <v>522</v>
      </c>
      <c r="C73" s="19">
        <v>2674742</v>
      </c>
      <c r="D73" s="20"/>
      <c r="E73" s="21">
        <v>2100173</v>
      </c>
      <c r="F73" s="21">
        <v>34751</v>
      </c>
      <c r="G73" s="21">
        <v>18417</v>
      </c>
      <c r="H73" s="21"/>
      <c r="I73" s="21"/>
      <c r="J73" s="21"/>
      <c r="K73" s="21"/>
      <c r="L73" s="21"/>
      <c r="M73" s="21">
        <v>95149</v>
      </c>
      <c r="N73" s="19">
        <f t="shared" si="5"/>
        <v>2248490</v>
      </c>
      <c r="O73" s="20"/>
      <c r="P73" s="21">
        <v>778530</v>
      </c>
      <c r="Q73" s="21">
        <v>89299</v>
      </c>
      <c r="R73" s="21"/>
      <c r="S73" s="21"/>
      <c r="T73" s="21"/>
      <c r="U73" s="55">
        <f t="shared" si="6"/>
        <v>867829</v>
      </c>
      <c r="V73" s="20"/>
      <c r="W73" s="21">
        <v>65649</v>
      </c>
      <c r="X73" s="21"/>
      <c r="Y73" s="21">
        <v>56129</v>
      </c>
      <c r="Z73" s="21"/>
      <c r="AA73" s="21"/>
      <c r="AB73" s="19">
        <f t="shared" si="7"/>
        <v>121778</v>
      </c>
      <c r="AC73" s="20"/>
      <c r="AD73" s="19">
        <f t="shared" si="14"/>
        <v>3238097</v>
      </c>
      <c r="AE73" s="20"/>
      <c r="AF73" s="21">
        <v>2735</v>
      </c>
      <c r="AG73" s="21"/>
      <c r="AH73" s="21"/>
      <c r="AI73" s="21">
        <v>634895</v>
      </c>
      <c r="AJ73" s="19">
        <f t="shared" si="13"/>
        <v>637630</v>
      </c>
      <c r="AK73" s="20"/>
      <c r="AL73" s="21">
        <v>190562</v>
      </c>
      <c r="AM73" s="21">
        <v>15127</v>
      </c>
      <c r="AN73" s="21"/>
      <c r="AO73" s="21"/>
      <c r="AP73" s="19">
        <f t="shared" si="8"/>
        <v>205689</v>
      </c>
      <c r="AQ73" s="20"/>
      <c r="AR73" s="21">
        <v>362488</v>
      </c>
      <c r="AS73" s="21">
        <v>235493</v>
      </c>
      <c r="AT73" s="21">
        <v>111201</v>
      </c>
      <c r="AU73" s="21">
        <v>89325</v>
      </c>
      <c r="AV73" s="21"/>
      <c r="AW73" s="21">
        <v>604323</v>
      </c>
      <c r="AX73" s="19">
        <f t="shared" si="9"/>
        <v>1402830</v>
      </c>
      <c r="AY73" s="20"/>
      <c r="AZ73" s="21">
        <v>147925</v>
      </c>
      <c r="BA73" s="21"/>
      <c r="BB73" s="21">
        <v>518519</v>
      </c>
      <c r="BC73" s="21"/>
      <c r="BD73" s="19">
        <f t="shared" si="10"/>
        <v>666444</v>
      </c>
      <c r="BE73" s="20"/>
      <c r="BF73" s="22">
        <v>392607</v>
      </c>
      <c r="BG73" s="20"/>
      <c r="BH73" s="21">
        <v>3786</v>
      </c>
      <c r="BI73" s="21">
        <v>275</v>
      </c>
      <c r="BJ73" s="21">
        <v>8477</v>
      </c>
      <c r="BK73" s="21">
        <v>8915</v>
      </c>
      <c r="BL73" s="21">
        <v>33501</v>
      </c>
      <c r="BM73" s="21"/>
      <c r="BN73" s="21"/>
      <c r="BO73" s="21"/>
      <c r="BP73" s="21"/>
      <c r="BQ73" s="21"/>
      <c r="BR73" s="21"/>
      <c r="BS73" s="21">
        <v>21779</v>
      </c>
      <c r="BT73" s="19">
        <f t="shared" si="11"/>
        <v>76733</v>
      </c>
      <c r="BU73" s="20" t="s">
        <v>12</v>
      </c>
      <c r="BV73" s="19">
        <f t="shared" si="15"/>
        <v>3381933</v>
      </c>
      <c r="BW73" s="20" t="s">
        <v>12</v>
      </c>
      <c r="BX73" s="19">
        <f t="shared" si="16"/>
        <v>-143836</v>
      </c>
      <c r="BY73" s="20" t="s">
        <v>12</v>
      </c>
      <c r="BZ73" s="19"/>
      <c r="CA73" s="20" t="s">
        <v>12</v>
      </c>
      <c r="CB73" s="19">
        <f t="shared" si="12"/>
        <v>2530906</v>
      </c>
      <c r="CC73" s="5"/>
      <c r="CD73" s="51">
        <v>1040532</v>
      </c>
      <c r="CE73" s="51">
        <v>1490374</v>
      </c>
      <c r="CF73" s="6"/>
      <c r="CG73" s="26">
        <v>57</v>
      </c>
      <c r="CH73" s="6" t="s">
        <v>300</v>
      </c>
      <c r="CI73" s="6"/>
      <c r="CJ73" s="6"/>
      <c r="CK73" s="13">
        <f>(+BQ75)</f>
        <v>3375445</v>
      </c>
      <c r="CL73" s="5" t="s">
        <v>12</v>
      </c>
      <c r="CM73" s="6"/>
      <c r="CN73" s="6"/>
      <c r="CO73" s="6"/>
      <c r="CP73" s="6"/>
      <c r="CQ73" s="6"/>
      <c r="CR73" s="6"/>
      <c r="CS73" s="6"/>
      <c r="CT73" s="6"/>
      <c r="CU73" s="6"/>
      <c r="CV73" s="6"/>
    </row>
    <row r="74" spans="1:100" ht="13.5" thickBot="1" x14ac:dyDescent="0.25">
      <c r="C74" s="25"/>
      <c r="D74" s="20"/>
      <c r="E74" s="25"/>
      <c r="F74" s="25"/>
      <c r="G74" s="25"/>
      <c r="H74" s="25"/>
      <c r="I74" s="25"/>
      <c r="J74" s="25"/>
      <c r="K74" s="25"/>
      <c r="L74" s="25"/>
      <c r="M74" s="25"/>
      <c r="N74" s="19"/>
      <c r="O74" s="20"/>
      <c r="P74" s="25"/>
      <c r="Q74" s="25"/>
      <c r="R74" s="25"/>
      <c r="S74" s="25"/>
      <c r="T74" s="25"/>
      <c r="U74" s="25"/>
      <c r="V74" s="20"/>
      <c r="W74" s="25"/>
      <c r="X74" s="25"/>
      <c r="Y74" s="25"/>
      <c r="Z74" s="25"/>
      <c r="AA74" s="25"/>
      <c r="AB74" s="25"/>
      <c r="AC74" s="20"/>
      <c r="AD74" s="25"/>
      <c r="AE74" s="20"/>
      <c r="AF74" s="25"/>
      <c r="AG74" s="25"/>
      <c r="AH74" s="25"/>
      <c r="AI74" s="25"/>
      <c r="AJ74" s="19"/>
      <c r="AK74" s="20"/>
      <c r="AL74" s="25"/>
      <c r="AM74" s="25"/>
      <c r="AN74" s="25"/>
      <c r="AO74" s="25"/>
      <c r="AP74" s="25"/>
      <c r="AQ74" s="20"/>
      <c r="AR74" s="25"/>
      <c r="AS74" s="25"/>
      <c r="AT74" s="25"/>
      <c r="AU74" s="25"/>
      <c r="AV74" s="25"/>
      <c r="AW74" s="25"/>
      <c r="AX74" s="25"/>
      <c r="AY74" s="20"/>
      <c r="AZ74" s="25"/>
      <c r="BA74" s="25"/>
      <c r="BB74" s="25"/>
      <c r="BC74" s="25"/>
      <c r="BD74" s="25"/>
      <c r="BE74" s="20"/>
      <c r="BF74" s="25"/>
      <c r="BG74" s="20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0"/>
      <c r="BV74" s="25"/>
      <c r="BW74" s="20" t="s">
        <v>12</v>
      </c>
      <c r="BX74" s="25"/>
      <c r="BY74" s="20" t="s">
        <v>12</v>
      </c>
      <c r="BZ74" s="19"/>
      <c r="CA74" s="20" t="s">
        <v>12</v>
      </c>
      <c r="CB74" s="25"/>
      <c r="CC74" s="5"/>
      <c r="CD74" s="52"/>
      <c r="CE74" s="52"/>
      <c r="CF74" s="6"/>
      <c r="CG74" s="26">
        <v>58</v>
      </c>
      <c r="CH74" s="6" t="s">
        <v>302</v>
      </c>
      <c r="CI74" s="6"/>
      <c r="CJ74" s="6"/>
      <c r="CK74" s="13">
        <f>(+BR75)</f>
        <v>23030</v>
      </c>
      <c r="CL74" s="5" t="s">
        <v>12</v>
      </c>
      <c r="CM74" s="6"/>
      <c r="CN74" s="6"/>
      <c r="CO74" s="6"/>
      <c r="CP74" s="6"/>
      <c r="CQ74" s="6"/>
      <c r="CR74" s="6"/>
      <c r="CS74" s="6"/>
      <c r="CT74" s="6"/>
      <c r="CU74" s="6"/>
      <c r="CV74" s="6"/>
    </row>
    <row r="75" spans="1:100" ht="13.5" thickTop="1" x14ac:dyDescent="0.2">
      <c r="B75" t="s">
        <v>523</v>
      </c>
      <c r="C75" s="29">
        <f>(SUM(C10:C73))</f>
        <v>48701382.729999997</v>
      </c>
      <c r="D75" s="20"/>
      <c r="E75" s="29">
        <f t="shared" ref="E75:N75" si="17">(SUM(E10:E73))</f>
        <v>77464541.239999995</v>
      </c>
      <c r="F75" s="29">
        <f t="shared" si="17"/>
        <v>1867410.94</v>
      </c>
      <c r="G75" s="29">
        <f t="shared" si="17"/>
        <v>317494.44999999995</v>
      </c>
      <c r="H75" s="29">
        <f t="shared" si="17"/>
        <v>232737</v>
      </c>
      <c r="I75" s="29">
        <f t="shared" si="17"/>
        <v>26195</v>
      </c>
      <c r="J75" s="29">
        <f t="shared" si="17"/>
        <v>297365</v>
      </c>
      <c r="K75" s="29">
        <f t="shared" si="17"/>
        <v>14444424</v>
      </c>
      <c r="L75" s="29">
        <f t="shared" si="17"/>
        <v>9644507</v>
      </c>
      <c r="M75" s="29">
        <f t="shared" si="17"/>
        <v>8113448.3299999991</v>
      </c>
      <c r="N75" s="35">
        <f t="shared" si="17"/>
        <v>112408122.96000001</v>
      </c>
      <c r="O75" s="20"/>
      <c r="P75" s="35">
        <f t="shared" ref="P75:U75" si="18">(SUM(P10:P73))</f>
        <v>58509985.38000001</v>
      </c>
      <c r="Q75" s="35">
        <f t="shared" si="18"/>
        <v>2346754.9000000004</v>
      </c>
      <c r="R75" s="35">
        <f t="shared" si="18"/>
        <v>2788191.24</v>
      </c>
      <c r="S75" s="35">
        <f t="shared" si="18"/>
        <v>1127944.5900000001</v>
      </c>
      <c r="T75" s="35">
        <f t="shared" si="18"/>
        <v>1279858.3799999999</v>
      </c>
      <c r="U75" s="35">
        <f t="shared" si="18"/>
        <v>66052734.490000002</v>
      </c>
      <c r="V75" s="20" t="s">
        <v>83</v>
      </c>
      <c r="W75" s="35">
        <f t="shared" ref="W75:AB75" si="19">(SUM(W10:W73))</f>
        <v>4770646.0600000005</v>
      </c>
      <c r="X75" s="35">
        <f t="shared" si="19"/>
        <v>66009</v>
      </c>
      <c r="Y75" s="35">
        <f t="shared" si="19"/>
        <v>500063.61</v>
      </c>
      <c r="Z75" s="35">
        <f t="shared" si="19"/>
        <v>5385508</v>
      </c>
      <c r="AA75" s="35">
        <f t="shared" si="19"/>
        <v>608469.81000000006</v>
      </c>
      <c r="AB75" s="35">
        <f t="shared" si="19"/>
        <v>11330696.48</v>
      </c>
      <c r="AC75" s="20" t="s">
        <v>83</v>
      </c>
      <c r="AD75" s="35">
        <f>(SUM(AD10:AD73))</f>
        <v>189791553.93000001</v>
      </c>
      <c r="AE75" s="20"/>
      <c r="AF75" s="35">
        <f>(SUM(AF10:AF73))</f>
        <v>4858475.8</v>
      </c>
      <c r="AG75" s="35">
        <f>(SUM(AG10:AG73))</f>
        <v>380421</v>
      </c>
      <c r="AH75" s="35">
        <f>(SUM(AH10:AH73))</f>
        <v>0</v>
      </c>
      <c r="AI75" s="35">
        <f>(SUM(AI10:AI73))</f>
        <v>2112208.92</v>
      </c>
      <c r="AJ75" s="35">
        <f>(SUM(AJ10:AJ73))</f>
        <v>7351105.7199999997</v>
      </c>
      <c r="AK75" s="20"/>
      <c r="AL75" s="35">
        <f>(SUM(AL10:AL73))</f>
        <v>39625050.619999997</v>
      </c>
      <c r="AM75" s="35">
        <f>(SUM(AM10:AM73))</f>
        <v>3210255.1900000004</v>
      </c>
      <c r="AN75" s="35">
        <f>(SUM(AN10:AN73))</f>
        <v>79070</v>
      </c>
      <c r="AO75" s="35">
        <f>(SUM(AO10:AO73))</f>
        <v>3266281.8899999997</v>
      </c>
      <c r="AP75" s="35">
        <f>(SUM(AP10:AP73))</f>
        <v>46180657.70000001</v>
      </c>
      <c r="AQ75" s="20" t="s">
        <v>83</v>
      </c>
      <c r="AR75" s="35">
        <f t="shared" ref="AR75:AX75" si="20">(SUM(AR10:AR73))</f>
        <v>21882827.079999998</v>
      </c>
      <c r="AS75" s="35">
        <f t="shared" si="20"/>
        <v>4299093.68</v>
      </c>
      <c r="AT75" s="35">
        <f t="shared" si="20"/>
        <v>4797304.46</v>
      </c>
      <c r="AU75" s="35">
        <f t="shared" si="20"/>
        <v>6429974.8000000007</v>
      </c>
      <c r="AV75" s="35">
        <f t="shared" si="20"/>
        <v>255857.82</v>
      </c>
      <c r="AW75" s="35">
        <f t="shared" si="20"/>
        <v>21692075.899999999</v>
      </c>
      <c r="AX75" s="35">
        <f t="shared" si="20"/>
        <v>59357133.740000002</v>
      </c>
      <c r="AY75" s="20"/>
      <c r="AZ75" s="35">
        <f>(SUM(AZ10:AZ73))</f>
        <v>11213275.639999999</v>
      </c>
      <c r="BA75" s="35">
        <f>(SUM(BA10:BA73))</f>
        <v>2037310.1300000001</v>
      </c>
      <c r="BB75" s="35">
        <f>(SUM(BB10:BB73))</f>
        <v>10529848.43</v>
      </c>
      <c r="BC75" s="35">
        <f>(SUM(BC10:BC73))</f>
        <v>1224599</v>
      </c>
      <c r="BD75" s="35">
        <f>(SUM(BD10:BD73))</f>
        <v>25005033.199999999</v>
      </c>
      <c r="BE75" s="20"/>
      <c r="BF75" s="21">
        <f>(SUM(BF10:BF73))</f>
        <v>14734072.320000002</v>
      </c>
      <c r="BG75" s="20"/>
      <c r="BH75" s="35">
        <f t="shared" ref="BH75:BT75" si="21">(SUM(BH10:BH73))</f>
        <v>9157912.5</v>
      </c>
      <c r="BI75" s="35">
        <f t="shared" si="21"/>
        <v>27230</v>
      </c>
      <c r="BJ75" s="35">
        <f t="shared" si="21"/>
        <v>34995</v>
      </c>
      <c r="BK75" s="35">
        <f t="shared" si="21"/>
        <v>1685825.2</v>
      </c>
      <c r="BL75" s="35">
        <f t="shared" si="21"/>
        <v>6710941.4900000002</v>
      </c>
      <c r="BM75" s="35">
        <f t="shared" si="21"/>
        <v>27750</v>
      </c>
      <c r="BN75" s="35">
        <f t="shared" si="21"/>
        <v>16728</v>
      </c>
      <c r="BO75" s="35">
        <f t="shared" si="21"/>
        <v>40000</v>
      </c>
      <c r="BP75" s="35">
        <f t="shared" si="21"/>
        <v>146776</v>
      </c>
      <c r="BQ75" s="35">
        <f t="shared" si="21"/>
        <v>3375445</v>
      </c>
      <c r="BR75" s="35">
        <f t="shared" si="21"/>
        <v>23030</v>
      </c>
      <c r="BS75" s="35">
        <f t="shared" si="21"/>
        <v>8643653.370000001</v>
      </c>
      <c r="BT75" s="35">
        <f t="shared" si="21"/>
        <v>29890286.559999999</v>
      </c>
      <c r="BU75" s="20" t="s">
        <v>83</v>
      </c>
      <c r="BV75" s="35">
        <f>(SUM(BV10:BV73))</f>
        <v>182518289.24000004</v>
      </c>
      <c r="BW75" s="20" t="s">
        <v>12</v>
      </c>
      <c r="BX75" s="35">
        <f>(SUM(BX10:BX73))</f>
        <v>7273264.6900000023</v>
      </c>
      <c r="BY75" s="20" t="s">
        <v>12</v>
      </c>
      <c r="BZ75" s="6">
        <f>SUM(BZ10:BZ74)</f>
        <v>-110285</v>
      </c>
      <c r="CA75" s="20" t="s">
        <v>12</v>
      </c>
      <c r="CB75" s="35">
        <f>(SUM(CB10:CB73))</f>
        <v>55864362.420000009</v>
      </c>
      <c r="CC75" s="5"/>
      <c r="CD75" s="35">
        <f>(SUM(CD10:CD73))</f>
        <v>39931279.900000006</v>
      </c>
      <c r="CE75" s="35">
        <f>(SUM(CE10:CE73))</f>
        <v>14398216.459999999</v>
      </c>
      <c r="CF75" s="6"/>
      <c r="CG75" s="26">
        <v>59</v>
      </c>
      <c r="CH75" s="6" t="s">
        <v>530</v>
      </c>
      <c r="CI75" s="6"/>
      <c r="CJ75" s="6"/>
      <c r="CK75" s="13">
        <f>+BS75</f>
        <v>8643653.370000001</v>
      </c>
      <c r="CL75" s="5" t="s">
        <v>12</v>
      </c>
      <c r="CM75" s="6"/>
      <c r="CN75" s="6"/>
      <c r="CO75" s="6"/>
      <c r="CP75" s="6"/>
      <c r="CQ75" s="6"/>
      <c r="CR75" s="6"/>
      <c r="CS75" s="6"/>
      <c r="CT75" s="6"/>
      <c r="CU75" s="6"/>
      <c r="CV75" s="6"/>
    </row>
    <row r="76" spans="1:100" x14ac:dyDescent="0.2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CA76" s="6"/>
      <c r="CB76" s="6"/>
      <c r="CC76" s="6"/>
      <c r="CD76" s="30"/>
      <c r="CE76" s="30"/>
      <c r="CF76" s="6"/>
      <c r="CG76" s="26"/>
      <c r="CH76" s="6"/>
      <c r="CI76" s="6"/>
      <c r="CJ76" s="6"/>
      <c r="CK76" s="13"/>
      <c r="CL76" s="5" t="s">
        <v>12</v>
      </c>
      <c r="CM76" s="6"/>
      <c r="CN76" s="6"/>
      <c r="CO76" s="6"/>
      <c r="CP76" s="6"/>
      <c r="CQ76" s="6"/>
      <c r="CR76" s="6"/>
      <c r="CS76" s="6"/>
      <c r="CT76" s="6"/>
      <c r="CU76" s="6"/>
      <c r="CV76" s="6"/>
    </row>
    <row r="77" spans="1:100" x14ac:dyDescent="0.2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CA77" s="6"/>
      <c r="CB77" s="6"/>
      <c r="CC77" s="6"/>
      <c r="CD77" s="30"/>
      <c r="CE77" s="30"/>
      <c r="CF77" s="6"/>
      <c r="CG77" s="26">
        <v>61</v>
      </c>
      <c r="CH77" s="36" t="s">
        <v>305</v>
      </c>
      <c r="CI77" s="6"/>
      <c r="CJ77" s="6"/>
      <c r="CK77" s="13">
        <f>+BV75</f>
        <v>182518289.24000004</v>
      </c>
      <c r="CL77" s="5" t="s">
        <v>12</v>
      </c>
      <c r="CM77" s="6"/>
      <c r="CN77" s="6"/>
      <c r="CO77" s="6"/>
      <c r="CP77" s="6"/>
      <c r="CQ77" s="6"/>
      <c r="CR77" s="6"/>
      <c r="CS77" s="6"/>
      <c r="CT77" s="6"/>
      <c r="CU77" s="6"/>
      <c r="CV77" s="6"/>
    </row>
    <row r="78" spans="1:100" x14ac:dyDescent="0.2">
      <c r="CF78" s="6"/>
      <c r="CG78" s="26"/>
      <c r="CL78" s="5" t="s">
        <v>12</v>
      </c>
      <c r="CM78" s="6"/>
      <c r="CN78" s="6"/>
      <c r="CO78" s="6"/>
      <c r="CP78" s="6"/>
      <c r="CQ78" s="6"/>
      <c r="CR78" s="6"/>
      <c r="CS78" s="6"/>
      <c r="CT78" s="6"/>
      <c r="CU78" s="6"/>
      <c r="CV78" s="6"/>
    </row>
    <row r="79" spans="1:100" x14ac:dyDescent="0.2">
      <c r="CF79" s="6"/>
      <c r="CG79" s="26">
        <v>62</v>
      </c>
      <c r="CH79" s="36" t="s">
        <v>308</v>
      </c>
      <c r="CI79" s="6"/>
      <c r="CJ79" s="6"/>
      <c r="CK79" s="13">
        <f>+BX75</f>
        <v>7273264.6900000023</v>
      </c>
      <c r="CL79" s="5" t="s">
        <v>12</v>
      </c>
      <c r="CM79" s="6"/>
      <c r="CN79" s="6"/>
      <c r="CO79" s="6"/>
      <c r="CP79" s="6"/>
      <c r="CQ79" s="6"/>
      <c r="CR79" s="6"/>
      <c r="CS79" s="6"/>
      <c r="CT79" s="6"/>
      <c r="CU79" s="6"/>
      <c r="CV79" s="6"/>
    </row>
    <row r="80" spans="1:100" x14ac:dyDescent="0.2">
      <c r="CF80" s="6"/>
      <c r="CG80" s="26"/>
      <c r="CH80" s="6"/>
      <c r="CI80" s="6"/>
      <c r="CJ80" s="6"/>
      <c r="CK80" s="13"/>
      <c r="CL80" s="5" t="s">
        <v>12</v>
      </c>
      <c r="CM80" s="6"/>
      <c r="CN80" s="6"/>
      <c r="CO80" s="6"/>
      <c r="CP80" s="6"/>
      <c r="CQ80" s="6"/>
      <c r="CR80" s="6"/>
      <c r="CS80" s="6"/>
      <c r="CT80" s="6"/>
      <c r="CU80" s="6"/>
      <c r="CV80" s="6"/>
    </row>
    <row r="81" spans="84:100" x14ac:dyDescent="0.2">
      <c r="CF81" s="6"/>
      <c r="CG81" s="27">
        <v>64</v>
      </c>
      <c r="CH81" s="36" t="s">
        <v>311</v>
      </c>
      <c r="CI81" s="6"/>
      <c r="CJ81" s="6"/>
      <c r="CK81" s="13">
        <f>+CB75</f>
        <v>55864362.420000009</v>
      </c>
      <c r="CL81" s="5" t="s">
        <v>12</v>
      </c>
      <c r="CM81" s="6"/>
      <c r="CN81" s="6"/>
      <c r="CO81" s="6"/>
      <c r="CP81" s="6"/>
      <c r="CQ81" s="6"/>
      <c r="CR81" s="6"/>
      <c r="CS81" s="6"/>
      <c r="CT81" s="6"/>
      <c r="CU81" s="6"/>
      <c r="CV81" s="6"/>
    </row>
    <row r="82" spans="84:100" x14ac:dyDescent="0.2">
      <c r="CF82" s="6"/>
      <c r="CG82" s="26"/>
      <c r="CH82" s="6"/>
      <c r="CI82" s="6"/>
      <c r="CJ82" s="6"/>
      <c r="CK82" s="6"/>
      <c r="CL82" s="5"/>
      <c r="CM82" s="6"/>
      <c r="CN82" s="6"/>
      <c r="CO82" s="6"/>
      <c r="CP82" s="6"/>
      <c r="CQ82" s="6"/>
      <c r="CR82" s="6"/>
      <c r="CS82" s="6"/>
      <c r="CT82" s="6"/>
      <c r="CU82" s="6"/>
      <c r="CV82" s="6"/>
    </row>
    <row r="83" spans="84:100" x14ac:dyDescent="0.2">
      <c r="CF83" s="6"/>
      <c r="CG83" s="26"/>
      <c r="CH83" s="6"/>
      <c r="CI83" s="6"/>
      <c r="CJ83" s="6"/>
      <c r="CK83" s="6"/>
      <c r="CL83" s="5"/>
      <c r="CM83" s="6"/>
      <c r="CN83" s="6"/>
      <c r="CO83" s="6"/>
      <c r="CP83" s="6"/>
      <c r="CQ83" s="6"/>
      <c r="CR83" s="6"/>
      <c r="CS83" s="6"/>
      <c r="CT83" s="6"/>
      <c r="CU83" s="6"/>
      <c r="CV83" s="6"/>
    </row>
    <row r="84" spans="84:100" x14ac:dyDescent="0.2">
      <c r="CF84" s="6"/>
      <c r="CG84" s="26"/>
      <c r="CH84" s="6"/>
      <c r="CI84" s="6"/>
      <c r="CJ84" s="6"/>
      <c r="CK84" s="24"/>
      <c r="CL84" s="5" t="s">
        <v>12</v>
      </c>
      <c r="CM84" s="6"/>
      <c r="CN84" s="6"/>
      <c r="CO84" s="6"/>
      <c r="CP84" s="6"/>
      <c r="CQ84" s="6"/>
      <c r="CR84" s="6"/>
      <c r="CS84" s="6"/>
      <c r="CT84" s="6"/>
      <c r="CU84" s="6"/>
      <c r="CV84" s="6"/>
    </row>
    <row r="85" spans="84:100" x14ac:dyDescent="0.2">
      <c r="CF85" s="6"/>
      <c r="CG85" s="2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</row>
    <row r="86" spans="84:100" x14ac:dyDescent="0.2">
      <c r="CF86" s="6"/>
      <c r="CG86" s="2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</row>
    <row r="87" spans="84:100" x14ac:dyDescent="0.2">
      <c r="CF87" s="6"/>
      <c r="CG87" s="2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</row>
    <row r="88" spans="84:100" x14ac:dyDescent="0.2">
      <c r="CF88" s="6"/>
      <c r="CG88" s="2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</row>
    <row r="89" spans="84:100" x14ac:dyDescent="0.2">
      <c r="CF89" s="6"/>
      <c r="CG89" s="2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</row>
    <row r="90" spans="84:100" x14ac:dyDescent="0.2">
      <c r="CF90" s="6"/>
      <c r="CG90" s="2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</row>
    <row r="91" spans="84:100" x14ac:dyDescent="0.2">
      <c r="CF91" s="6"/>
      <c r="CG91" s="2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</row>
    <row r="92" spans="84:100" x14ac:dyDescent="0.2">
      <c r="CF92" s="6"/>
      <c r="CG92" s="2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</row>
    <row r="93" spans="84:100" x14ac:dyDescent="0.2">
      <c r="CF93" s="6"/>
      <c r="CG93" s="2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</row>
    <row r="94" spans="84:100" x14ac:dyDescent="0.2">
      <c r="CF94" s="6"/>
      <c r="CG94" s="2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</row>
    <row r="95" spans="84:100" x14ac:dyDescent="0.2">
      <c r="CF95" s="6"/>
      <c r="CG95" s="2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</row>
    <row r="96" spans="84:100" x14ac:dyDescent="0.2">
      <c r="CF96" s="6"/>
      <c r="CG96" s="2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</row>
    <row r="97" spans="84:100" x14ac:dyDescent="0.2">
      <c r="CF97" s="6"/>
      <c r="CG97" s="2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</row>
    <row r="98" spans="84:100" x14ac:dyDescent="0.2">
      <c r="CF98" s="6"/>
      <c r="CG98" s="2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</row>
    <row r="99" spans="84:100" x14ac:dyDescent="0.2">
      <c r="CF99" s="6"/>
      <c r="CG99" s="2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</row>
    <row r="100" spans="84:100" x14ac:dyDescent="0.2">
      <c r="CF100" s="6"/>
      <c r="CG100" s="2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84:100" x14ac:dyDescent="0.2">
      <c r="CF101" s="6"/>
      <c r="CG101" s="2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84:100" x14ac:dyDescent="0.2">
      <c r="CF102" s="6"/>
      <c r="CG102" s="2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84:100" x14ac:dyDescent="0.2">
      <c r="CF103" s="6"/>
      <c r="CG103" s="2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84:100" x14ac:dyDescent="0.2">
      <c r="CF104" s="6"/>
      <c r="CG104" s="2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84:100" x14ac:dyDescent="0.2">
      <c r="CF105" s="6"/>
      <c r="CG105" s="2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84:100" x14ac:dyDescent="0.2">
      <c r="CF106" s="6"/>
      <c r="CG106" s="2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84:100" x14ac:dyDescent="0.2">
      <c r="CF107" s="6"/>
      <c r="CG107" s="2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84:100" x14ac:dyDescent="0.2">
      <c r="CF108" s="6"/>
      <c r="CG108" s="2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84:100" x14ac:dyDescent="0.2">
      <c r="CF109" s="6"/>
      <c r="CG109" s="2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84:100" x14ac:dyDescent="0.2">
      <c r="CF110" s="6"/>
      <c r="CG110" s="2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84:100" x14ac:dyDescent="0.2">
      <c r="CF111" s="6"/>
      <c r="CG111" s="2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84:100" x14ac:dyDescent="0.2">
      <c r="CF112" s="6"/>
      <c r="CG112" s="2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84:100" x14ac:dyDescent="0.2">
      <c r="CF113" s="6"/>
      <c r="CG113" s="2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84:100" x14ac:dyDescent="0.2">
      <c r="CF114" s="6"/>
      <c r="CG114" s="2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84:100" x14ac:dyDescent="0.2">
      <c r="CF115" s="6"/>
      <c r="CG115" s="2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84:100" x14ac:dyDescent="0.2">
      <c r="CF116" s="6"/>
      <c r="CG116" s="2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84:100" x14ac:dyDescent="0.2">
      <c r="CF117" s="6"/>
      <c r="CG117" s="2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84:100" x14ac:dyDescent="0.2">
      <c r="CF118" s="6"/>
      <c r="CG118" s="2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84:100" x14ac:dyDescent="0.2">
      <c r="CF119" s="6"/>
      <c r="CG119" s="2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84:100" x14ac:dyDescent="0.2">
      <c r="CF120" s="6"/>
      <c r="CG120" s="2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84:100" x14ac:dyDescent="0.2">
      <c r="CF121" s="6"/>
      <c r="CG121" s="2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84:100" x14ac:dyDescent="0.2">
      <c r="CF122" s="6"/>
      <c r="CG122" s="2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84:100" x14ac:dyDescent="0.2">
      <c r="CF123" s="6"/>
      <c r="CG123" s="2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84:100" x14ac:dyDescent="0.2">
      <c r="CF124" s="6"/>
      <c r="CG124" s="2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84:100" x14ac:dyDescent="0.2">
      <c r="CF125" s="6"/>
      <c r="CG125" s="2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84:100" x14ac:dyDescent="0.2">
      <c r="CF126" s="6"/>
      <c r="CG126" s="2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84:100" x14ac:dyDescent="0.2">
      <c r="CF127" s="6"/>
      <c r="CG127" s="2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84:100" x14ac:dyDescent="0.2">
      <c r="CF128" s="6"/>
      <c r="CG128" s="2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84:100" x14ac:dyDescent="0.2">
      <c r="CF129" s="6"/>
      <c r="CG129" s="2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84:100" x14ac:dyDescent="0.2">
      <c r="CF130" s="6"/>
      <c r="CG130" s="2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84:100" x14ac:dyDescent="0.2">
      <c r="CF131" s="6"/>
      <c r="CG131" s="2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84:100" x14ac:dyDescent="0.2">
      <c r="CF132" s="6"/>
      <c r="CG132" s="2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84:100" x14ac:dyDescent="0.2">
      <c r="CF133" s="6"/>
      <c r="CG133" s="2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84:100" x14ac:dyDescent="0.2">
      <c r="CF134" s="6"/>
      <c r="CG134" s="2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84:100" x14ac:dyDescent="0.2">
      <c r="CF135" s="6"/>
      <c r="CG135" s="2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84:100" x14ac:dyDescent="0.2">
      <c r="CF136" s="6"/>
      <c r="CG136" s="2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84:100" x14ac:dyDescent="0.2">
      <c r="CF137" s="6"/>
      <c r="CG137" s="2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84:100" x14ac:dyDescent="0.2">
      <c r="CF138" s="6"/>
      <c r="CG138" s="2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84:100" x14ac:dyDescent="0.2">
      <c r="CF139" s="6"/>
      <c r="CG139" s="2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84:100" x14ac:dyDescent="0.2">
      <c r="CF140" s="6"/>
      <c r="CG140" s="2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84:100" x14ac:dyDescent="0.2">
      <c r="CF141" s="6"/>
      <c r="CG141" s="2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84:100" x14ac:dyDescent="0.2">
      <c r="CF142" s="6"/>
      <c r="CG142" s="2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84:100" x14ac:dyDescent="0.2">
      <c r="CF143" s="6"/>
      <c r="CG143" s="2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84:100" x14ac:dyDescent="0.2">
      <c r="CF144" s="6"/>
      <c r="CG144" s="2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84:100" x14ac:dyDescent="0.2">
      <c r="CF145" s="6"/>
      <c r="CG145" s="2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84:100" x14ac:dyDescent="0.2">
      <c r="CF146" s="6"/>
      <c r="CG146" s="2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84:100" x14ac:dyDescent="0.2">
      <c r="CF147" s="6"/>
      <c r="CG147" s="2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84:100" x14ac:dyDescent="0.2">
      <c r="CF148" s="6"/>
      <c r="CG148" s="2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84:100" x14ac:dyDescent="0.2">
      <c r="CF149" s="6"/>
      <c r="CG149" s="2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84:100" x14ac:dyDescent="0.2">
      <c r="CF150" s="6"/>
      <c r="CG150" s="2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84:100" x14ac:dyDescent="0.2">
      <c r="CF151" s="6"/>
      <c r="CG151" s="2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84:100" x14ac:dyDescent="0.2">
      <c r="CF152" s="6"/>
      <c r="CG152" s="2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84:100" x14ac:dyDescent="0.2">
      <c r="CF153" s="6"/>
      <c r="CG153" s="2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84:100" x14ac:dyDescent="0.2">
      <c r="CF154" s="6"/>
      <c r="CG154" s="2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84:100" x14ac:dyDescent="0.2">
      <c r="CF155" s="6"/>
      <c r="CG155" s="2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84:100" x14ac:dyDescent="0.2">
      <c r="CF156" s="6"/>
      <c r="CG156" s="2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84:100" x14ac:dyDescent="0.2">
      <c r="CF157" s="6"/>
      <c r="CG157" s="2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84:100" x14ac:dyDescent="0.2">
      <c r="CF158" s="6"/>
      <c r="CG158" s="2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84:100" x14ac:dyDescent="0.2">
      <c r="CF159" s="6"/>
      <c r="CG159" s="2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84:100" x14ac:dyDescent="0.2">
      <c r="CF160" s="6"/>
      <c r="CG160" s="2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84:100" x14ac:dyDescent="0.2">
      <c r="CF161" s="6"/>
      <c r="CG161" s="2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84:100" x14ac:dyDescent="0.2">
      <c r="CF162" s="6"/>
      <c r="CG162" s="2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84:100" x14ac:dyDescent="0.2">
      <c r="CF163" s="6"/>
      <c r="CG163" s="2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84:100" x14ac:dyDescent="0.2">
      <c r="CF164" s="6"/>
      <c r="CG164" s="2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84:100" x14ac:dyDescent="0.2">
      <c r="CF165" s="6"/>
      <c r="CG165" s="2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84:100" x14ac:dyDescent="0.2">
      <c r="CF166" s="6"/>
      <c r="CG166" s="2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84:100" x14ac:dyDescent="0.2">
      <c r="CF167" s="6"/>
      <c r="CG167" s="2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84:100" x14ac:dyDescent="0.2">
      <c r="CF168" s="6"/>
      <c r="CG168" s="2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84:100" x14ac:dyDescent="0.2">
      <c r="CF169" s="6"/>
      <c r="CG169" s="2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84:100" x14ac:dyDescent="0.2">
      <c r="CF170" s="6"/>
      <c r="CG170" s="2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84:100" x14ac:dyDescent="0.2">
      <c r="CF171" s="6"/>
      <c r="CG171" s="2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84:100" x14ac:dyDescent="0.2">
      <c r="CF172" s="6"/>
      <c r="CG172" s="2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84:100" x14ac:dyDescent="0.2">
      <c r="CF173" s="6"/>
      <c r="CG173" s="2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84:100" x14ac:dyDescent="0.2">
      <c r="CF174" s="6"/>
      <c r="CG174" s="2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84:100" x14ac:dyDescent="0.2">
      <c r="CF175" s="6"/>
      <c r="CG175" s="2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84:100" x14ac:dyDescent="0.2">
      <c r="CF176" s="6"/>
      <c r="CG176" s="2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84:100" x14ac:dyDescent="0.2">
      <c r="CF177" s="6"/>
      <c r="CG177" s="2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84:100" x14ac:dyDescent="0.2">
      <c r="CF178" s="6"/>
      <c r="CG178" s="2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84:100" x14ac:dyDescent="0.2">
      <c r="CF179" s="6"/>
      <c r="CG179" s="2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84:100" x14ac:dyDescent="0.2">
      <c r="CF180" s="6"/>
      <c r="CG180" s="2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84:100" x14ac:dyDescent="0.2">
      <c r="CF181" s="6"/>
      <c r="CG181" s="2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84:100" x14ac:dyDescent="0.2">
      <c r="CF182" s="6"/>
      <c r="CG182" s="2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84:100" x14ac:dyDescent="0.2">
      <c r="CF183" s="6"/>
      <c r="CG183" s="2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84:100" x14ac:dyDescent="0.2">
      <c r="CF184" s="6"/>
      <c r="CG184" s="2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84:100" x14ac:dyDescent="0.2">
      <c r="CF185" s="6"/>
      <c r="CG185" s="2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84:100" x14ac:dyDescent="0.2">
      <c r="CF186" s="6"/>
      <c r="CG186" s="2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84:100" x14ac:dyDescent="0.2">
      <c r="CF187" s="6"/>
      <c r="CG187" s="2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84:100" x14ac:dyDescent="0.2">
      <c r="CF188" s="6"/>
      <c r="CG188" s="2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84:100" x14ac:dyDescent="0.2">
      <c r="CF189" s="6"/>
      <c r="CG189" s="2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84:100" x14ac:dyDescent="0.2">
      <c r="CF190" s="6"/>
      <c r="CG190" s="2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84:100" x14ac:dyDescent="0.2">
      <c r="CF191" s="6"/>
      <c r="CG191" s="2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84:100" x14ac:dyDescent="0.2">
      <c r="CF192" s="6"/>
      <c r="CG192" s="2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84:100" x14ac:dyDescent="0.2">
      <c r="CF193" s="6"/>
      <c r="CG193" s="2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84:100" x14ac:dyDescent="0.2">
      <c r="CF194" s="6"/>
      <c r="CG194" s="2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84:100" x14ac:dyDescent="0.2">
      <c r="CF195" s="6"/>
      <c r="CG195" s="2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84:100" x14ac:dyDescent="0.2">
      <c r="CF196" s="6"/>
      <c r="CG196" s="2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84:100" x14ac:dyDescent="0.2">
      <c r="CF197" s="6"/>
      <c r="CG197" s="2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84:100" x14ac:dyDescent="0.2">
      <c r="CF198" s="6"/>
      <c r="CG198" s="2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84:100" x14ac:dyDescent="0.2">
      <c r="CF199" s="6"/>
      <c r="CG199" s="2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84:100" x14ac:dyDescent="0.2">
      <c r="CG200" s="26"/>
      <c r="CH200" s="6"/>
      <c r="CI200" s="6"/>
      <c r="CJ200" s="6"/>
      <c r="CK200" s="6"/>
    </row>
  </sheetData>
  <phoneticPr fontId="0" type="noConversion"/>
  <printOptions horizontalCentered="1" verticalCentered="1"/>
  <pageMargins left="0.75" right="0.75" top="0.53" bottom="0.51" header="0.5" footer="0.5"/>
  <pageSetup scale="64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83"/>
  <sheetViews>
    <sheetView zoomScale="75" workbookViewId="0">
      <pane xSplit="1" ySplit="2" topLeftCell="G3" activePane="bottomRight" state="frozen"/>
      <selection pane="topRight" activeCell="B1" sqref="B1"/>
      <selection pane="bottomLeft" activeCell="A3" sqref="A3"/>
      <selection pane="bottomRight" activeCell="G21" sqref="G21"/>
    </sheetView>
  </sheetViews>
  <sheetFormatPr defaultRowHeight="12.75" x14ac:dyDescent="0.2"/>
  <cols>
    <col min="1" max="1" width="18.42578125" customWidth="1"/>
    <col min="2" max="2" width="15.7109375" customWidth="1"/>
    <col min="3" max="3" width="3.7109375" customWidth="1"/>
    <col min="4" max="13" width="15.7109375" customWidth="1"/>
    <col min="14" max="14" width="3.7109375" customWidth="1"/>
    <col min="15" max="20" width="15.7109375" customWidth="1"/>
    <col min="21" max="21" width="3.7109375" customWidth="1"/>
    <col min="22" max="27" width="15.7109375" customWidth="1"/>
    <col min="28" max="28" width="3.7109375" customWidth="1"/>
    <col min="29" max="29" width="15.7109375" customWidth="1"/>
    <col min="30" max="30" width="3.7109375" customWidth="1"/>
    <col min="31" max="35" width="15.7109375" customWidth="1"/>
    <col min="36" max="36" width="3.7109375" customWidth="1"/>
    <col min="37" max="41" width="15.7109375" customWidth="1"/>
    <col min="42" max="42" width="3.7109375" customWidth="1"/>
    <col min="43" max="49" width="15.7109375" customWidth="1"/>
    <col min="50" max="50" width="3.7109375" customWidth="1"/>
    <col min="51" max="55" width="15.7109375" customWidth="1"/>
    <col min="56" max="56" width="3.7109375" customWidth="1"/>
    <col min="57" max="57" width="15.7109375" customWidth="1"/>
    <col min="58" max="58" width="3.7109375" customWidth="1"/>
    <col min="59" max="62" width="15.7109375" customWidth="1"/>
    <col min="63" max="71" width="15.7109375" style="31" customWidth="1"/>
    <col min="72" max="72" width="3.7109375" style="31" customWidth="1"/>
    <col min="73" max="73" width="15.7109375" style="31" customWidth="1"/>
    <col min="74" max="74" width="3.7109375" style="31" customWidth="1"/>
    <col min="75" max="75" width="15.7109375" style="31" customWidth="1"/>
    <col min="76" max="76" width="3.7109375" style="31" customWidth="1"/>
    <col min="77" max="77" width="15.7109375" style="31" customWidth="1"/>
    <col min="78" max="78" width="3.7109375" style="31" customWidth="1"/>
    <col min="79" max="79" width="14.140625" style="31" customWidth="1"/>
    <col min="80" max="97" width="8.85546875" style="31" customWidth="1"/>
  </cols>
  <sheetData>
    <row r="1" spans="1:99" x14ac:dyDescent="0.2">
      <c r="A1" t="s">
        <v>83</v>
      </c>
      <c r="BX1" s="45"/>
      <c r="BY1" s="46"/>
    </row>
    <row r="3" spans="1:99" x14ac:dyDescent="0.2">
      <c r="D3" t="s">
        <v>2</v>
      </c>
      <c r="V3" t="s">
        <v>3</v>
      </c>
      <c r="AE3" t="s">
        <v>4</v>
      </c>
      <c r="AK3" t="s">
        <v>5</v>
      </c>
      <c r="AQ3" t="s">
        <v>6</v>
      </c>
      <c r="AY3" t="s">
        <v>7</v>
      </c>
      <c r="BE3" t="s">
        <v>8</v>
      </c>
      <c r="BG3" t="s">
        <v>9</v>
      </c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</row>
    <row r="4" spans="1:99" x14ac:dyDescent="0.2">
      <c r="B4" s="8">
        <v>1</v>
      </c>
      <c r="C4" s="9"/>
      <c r="D4" s="8">
        <v>2</v>
      </c>
      <c r="E4" s="8">
        <v>3</v>
      </c>
      <c r="F4" s="8">
        <v>4</v>
      </c>
      <c r="G4" s="8">
        <v>5</v>
      </c>
      <c r="H4" s="8">
        <v>6</v>
      </c>
      <c r="I4" s="8">
        <v>7</v>
      </c>
      <c r="J4" s="8">
        <v>8</v>
      </c>
      <c r="K4" s="8">
        <v>9</v>
      </c>
      <c r="L4" s="8">
        <v>10</v>
      </c>
      <c r="M4" s="8">
        <v>11</v>
      </c>
      <c r="N4" s="9"/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9"/>
      <c r="V4" s="8">
        <v>18</v>
      </c>
      <c r="W4" s="8">
        <v>19</v>
      </c>
      <c r="X4" s="8">
        <v>20</v>
      </c>
      <c r="Y4" s="8">
        <v>21</v>
      </c>
      <c r="Z4" s="8">
        <v>22</v>
      </c>
      <c r="AA4" s="8">
        <v>23</v>
      </c>
      <c r="AB4" s="9"/>
      <c r="AC4" s="8">
        <v>24</v>
      </c>
      <c r="AD4" s="9"/>
      <c r="AE4" s="8">
        <v>25</v>
      </c>
      <c r="AF4" s="8">
        <v>26</v>
      </c>
      <c r="AG4" s="8">
        <v>27</v>
      </c>
      <c r="AH4" s="8">
        <v>28</v>
      </c>
      <c r="AI4" s="8">
        <v>29</v>
      </c>
      <c r="AJ4" s="9"/>
      <c r="AK4" s="8">
        <v>30</v>
      </c>
      <c r="AL4" s="8">
        <v>31</v>
      </c>
      <c r="AM4" s="8">
        <v>32</v>
      </c>
      <c r="AN4" s="8">
        <v>33</v>
      </c>
      <c r="AO4" s="8">
        <v>34</v>
      </c>
      <c r="AP4" s="9"/>
      <c r="AQ4" s="8">
        <v>35</v>
      </c>
      <c r="AR4" s="8">
        <v>36</v>
      </c>
      <c r="AS4" s="8">
        <v>37</v>
      </c>
      <c r="AT4" s="8">
        <v>38</v>
      </c>
      <c r="AU4" s="8">
        <v>39</v>
      </c>
      <c r="AV4" s="8">
        <v>40</v>
      </c>
      <c r="AW4" s="8">
        <v>41</v>
      </c>
      <c r="AX4" s="9"/>
      <c r="AY4" s="8">
        <v>42</v>
      </c>
      <c r="AZ4" s="8">
        <v>43</v>
      </c>
      <c r="BA4" s="8">
        <v>44</v>
      </c>
      <c r="BB4" s="10">
        <v>45</v>
      </c>
      <c r="BC4" s="10">
        <v>46</v>
      </c>
      <c r="BD4" s="9"/>
      <c r="BE4" s="8">
        <v>47</v>
      </c>
      <c r="BF4" s="9"/>
      <c r="BG4" s="8">
        <v>48</v>
      </c>
      <c r="BH4" s="8">
        <v>49</v>
      </c>
      <c r="BI4" s="8">
        <v>50</v>
      </c>
      <c r="BJ4" s="8">
        <v>51</v>
      </c>
      <c r="BK4" s="8">
        <v>52</v>
      </c>
      <c r="BL4" s="8">
        <v>53</v>
      </c>
      <c r="BM4" s="8">
        <v>54</v>
      </c>
      <c r="BN4" s="8">
        <v>55</v>
      </c>
      <c r="BO4" s="8">
        <v>56</v>
      </c>
      <c r="BP4" s="8">
        <v>57</v>
      </c>
      <c r="BQ4" s="8">
        <v>58</v>
      </c>
      <c r="BR4" s="8">
        <v>59</v>
      </c>
      <c r="BS4" s="8">
        <v>60</v>
      </c>
      <c r="BT4" s="9" t="s">
        <v>12</v>
      </c>
      <c r="BU4" s="8">
        <v>61</v>
      </c>
      <c r="BV4" s="9" t="s">
        <v>12</v>
      </c>
      <c r="BW4" s="8">
        <v>62</v>
      </c>
      <c r="BX4" s="9" t="s">
        <v>12</v>
      </c>
      <c r="BY4" s="79">
        <v>63</v>
      </c>
      <c r="BZ4" s="9" t="s">
        <v>12</v>
      </c>
      <c r="CA4" s="8">
        <v>64</v>
      </c>
      <c r="CB4" s="5"/>
      <c r="CT4" s="31"/>
      <c r="CU4" s="31"/>
    </row>
    <row r="5" spans="1:99" x14ac:dyDescent="0.2">
      <c r="A5" s="26">
        <f>SUM(CITIES:HIDISTS!B5)</f>
        <v>279</v>
      </c>
      <c r="B5" s="11" t="s">
        <v>13</v>
      </c>
      <c r="C5" s="5"/>
      <c r="D5" s="11" t="s">
        <v>14</v>
      </c>
      <c r="E5" s="11" t="s">
        <v>14</v>
      </c>
      <c r="F5" s="11" t="s">
        <v>14</v>
      </c>
      <c r="G5" s="11" t="s">
        <v>14</v>
      </c>
      <c r="H5" s="11" t="s">
        <v>14</v>
      </c>
      <c r="I5" s="11" t="s">
        <v>14</v>
      </c>
      <c r="J5" s="11" t="s">
        <v>14</v>
      </c>
      <c r="K5" s="11" t="s">
        <v>14</v>
      </c>
      <c r="L5" s="11" t="s">
        <v>14</v>
      </c>
      <c r="M5" s="11" t="s">
        <v>15</v>
      </c>
      <c r="N5" s="5"/>
      <c r="O5" s="50" t="s">
        <v>16</v>
      </c>
      <c r="P5" s="11" t="s">
        <v>16</v>
      </c>
      <c r="Q5" s="11" t="s">
        <v>16</v>
      </c>
      <c r="R5" s="11" t="s">
        <v>16</v>
      </c>
      <c r="S5" s="11" t="s">
        <v>16</v>
      </c>
      <c r="T5" s="11" t="s">
        <v>15</v>
      </c>
      <c r="U5" s="5"/>
      <c r="V5" s="11" t="s">
        <v>560</v>
      </c>
      <c r="W5" s="11" t="s">
        <v>17</v>
      </c>
      <c r="X5" s="11" t="s">
        <v>17</v>
      </c>
      <c r="Y5" s="11" t="s">
        <v>17</v>
      </c>
      <c r="Z5" s="11" t="s">
        <v>17</v>
      </c>
      <c r="AA5" s="11" t="s">
        <v>15</v>
      </c>
      <c r="AB5" s="5"/>
      <c r="AC5" s="11" t="s">
        <v>15</v>
      </c>
      <c r="AD5" s="5"/>
      <c r="AE5" s="11" t="s">
        <v>18</v>
      </c>
      <c r="AF5" s="11" t="s">
        <v>18</v>
      </c>
      <c r="AG5" s="11" t="s">
        <v>18</v>
      </c>
      <c r="AH5" s="11" t="s">
        <v>18</v>
      </c>
      <c r="AI5" s="11" t="s">
        <v>15</v>
      </c>
      <c r="AJ5" s="5"/>
      <c r="AK5" s="11" t="s">
        <v>19</v>
      </c>
      <c r="AL5" s="11" t="s">
        <v>19</v>
      </c>
      <c r="AM5" s="11" t="s">
        <v>19</v>
      </c>
      <c r="AN5" s="11" t="s">
        <v>19</v>
      </c>
      <c r="AO5" s="11" t="s">
        <v>15</v>
      </c>
      <c r="AP5" s="5"/>
      <c r="AQ5" s="11" t="s">
        <v>20</v>
      </c>
      <c r="AR5" s="11" t="s">
        <v>20</v>
      </c>
      <c r="AS5" s="11" t="s">
        <v>20</v>
      </c>
      <c r="AT5" s="11" t="s">
        <v>20</v>
      </c>
      <c r="AU5" s="11" t="s">
        <v>20</v>
      </c>
      <c r="AV5" s="11" t="s">
        <v>20</v>
      </c>
      <c r="AW5" s="11" t="s">
        <v>15</v>
      </c>
      <c r="AX5" s="5"/>
      <c r="AY5" s="11" t="s">
        <v>21</v>
      </c>
      <c r="AZ5" s="11" t="s">
        <v>21</v>
      </c>
      <c r="BA5" s="11" t="s">
        <v>21</v>
      </c>
      <c r="BB5" s="11" t="s">
        <v>21</v>
      </c>
      <c r="BC5" s="11" t="s">
        <v>15</v>
      </c>
      <c r="BD5" s="5"/>
      <c r="BE5" s="11"/>
      <c r="BF5" s="5"/>
      <c r="BG5" s="11" t="s">
        <v>22</v>
      </c>
      <c r="BH5" s="11" t="s">
        <v>22</v>
      </c>
      <c r="BI5" s="11" t="s">
        <v>22</v>
      </c>
      <c r="BJ5" s="11" t="s">
        <v>22</v>
      </c>
      <c r="BK5" s="11" t="s">
        <v>22</v>
      </c>
      <c r="BL5" s="11" t="s">
        <v>22</v>
      </c>
      <c r="BM5" s="11" t="s">
        <v>22</v>
      </c>
      <c r="BN5" s="11" t="s">
        <v>22</v>
      </c>
      <c r="BO5" s="11" t="s">
        <v>22</v>
      </c>
      <c r="BP5" s="11" t="s">
        <v>22</v>
      </c>
      <c r="BQ5" s="11" t="s">
        <v>22</v>
      </c>
      <c r="BR5" s="11" t="s">
        <v>22</v>
      </c>
      <c r="BS5" s="11" t="s">
        <v>15</v>
      </c>
      <c r="BT5" s="5" t="s">
        <v>12</v>
      </c>
      <c r="BU5" s="11" t="s">
        <v>15</v>
      </c>
      <c r="BV5" s="5" t="s">
        <v>12</v>
      </c>
      <c r="BW5" s="11" t="s">
        <v>23</v>
      </c>
      <c r="BX5" s="5" t="s">
        <v>12</v>
      </c>
      <c r="BY5" s="68" t="s">
        <v>22</v>
      </c>
      <c r="BZ5" s="5" t="s">
        <v>12</v>
      </c>
      <c r="CA5" s="11" t="s">
        <v>24</v>
      </c>
      <c r="CB5" s="5"/>
      <c r="CT5" s="31"/>
      <c r="CU5" s="31"/>
    </row>
    <row r="6" spans="1:99" x14ac:dyDescent="0.2">
      <c r="A6" s="28">
        <f>+A5/(192+33+64)</f>
        <v>0.96539792387543255</v>
      </c>
      <c r="B6" s="7" t="s">
        <v>27</v>
      </c>
      <c r="C6" s="5"/>
      <c r="D6" s="7" t="s">
        <v>28</v>
      </c>
      <c r="E6" s="7"/>
      <c r="F6" s="7" t="s">
        <v>532</v>
      </c>
      <c r="G6" s="7" t="s">
        <v>29</v>
      </c>
      <c r="H6" s="7" t="s">
        <v>30</v>
      </c>
      <c r="I6" s="7" t="s">
        <v>30</v>
      </c>
      <c r="J6" s="7"/>
      <c r="K6" s="7" t="s">
        <v>31</v>
      </c>
      <c r="L6" s="7" t="s">
        <v>32</v>
      </c>
      <c r="M6" s="7"/>
      <c r="N6" s="5"/>
      <c r="O6" s="51" t="s">
        <v>33</v>
      </c>
      <c r="P6" s="7" t="s">
        <v>34</v>
      </c>
      <c r="Q6" s="7"/>
      <c r="R6" s="7"/>
      <c r="S6" s="7" t="s">
        <v>32</v>
      </c>
      <c r="T6" s="7" t="s">
        <v>16</v>
      </c>
      <c r="U6" s="5"/>
      <c r="V6" s="7"/>
      <c r="W6" s="7"/>
      <c r="X6" s="7"/>
      <c r="Y6" s="7"/>
      <c r="Z6" s="7" t="s">
        <v>32</v>
      </c>
      <c r="AA6" s="7"/>
      <c r="AB6" s="5"/>
      <c r="AC6" s="7"/>
      <c r="AD6" s="5"/>
      <c r="AE6" s="7"/>
      <c r="AF6" s="7"/>
      <c r="AG6" s="7"/>
      <c r="AH6" s="7"/>
      <c r="AI6" s="7"/>
      <c r="AJ6" s="5"/>
      <c r="AK6" s="7"/>
      <c r="AL6" s="7"/>
      <c r="AM6" s="7"/>
      <c r="AN6" s="7"/>
      <c r="AO6" s="7"/>
      <c r="AP6" s="5"/>
      <c r="AQ6" s="7" t="s">
        <v>35</v>
      </c>
      <c r="AR6" s="7"/>
      <c r="AS6" s="7"/>
      <c r="AT6" s="7"/>
      <c r="AU6" s="7"/>
      <c r="AV6" s="7"/>
      <c r="AW6" s="7"/>
      <c r="AX6" s="5"/>
      <c r="AY6" s="7"/>
      <c r="AZ6" s="7"/>
      <c r="BA6" s="7"/>
      <c r="BB6" s="7"/>
      <c r="BC6" s="7"/>
      <c r="BD6" s="5"/>
      <c r="BE6" s="7"/>
      <c r="BF6" s="5"/>
      <c r="BG6" s="7" t="s">
        <v>36</v>
      </c>
      <c r="BH6" s="7" t="s">
        <v>36</v>
      </c>
      <c r="BI6" s="7"/>
      <c r="BJ6" s="7" t="s">
        <v>37</v>
      </c>
      <c r="BK6" s="7" t="s">
        <v>37</v>
      </c>
      <c r="BL6" s="7" t="s">
        <v>38</v>
      </c>
      <c r="BM6" s="7" t="s">
        <v>39</v>
      </c>
      <c r="BN6" s="7" t="s">
        <v>40</v>
      </c>
      <c r="BO6" s="7" t="s">
        <v>40</v>
      </c>
      <c r="BP6" s="7" t="s">
        <v>41</v>
      </c>
      <c r="BQ6" s="7" t="s">
        <v>42</v>
      </c>
      <c r="BR6" s="7" t="s">
        <v>32</v>
      </c>
      <c r="BS6" s="7"/>
      <c r="BT6" s="5" t="s">
        <v>12</v>
      </c>
      <c r="BU6" s="7" t="s">
        <v>43</v>
      </c>
      <c r="BV6" s="5" t="s">
        <v>12</v>
      </c>
      <c r="BW6" s="7" t="s">
        <v>44</v>
      </c>
      <c r="BX6" s="5" t="s">
        <v>12</v>
      </c>
      <c r="BY6" s="68" t="s">
        <v>553</v>
      </c>
      <c r="BZ6" s="5" t="s">
        <v>12</v>
      </c>
      <c r="CA6" s="7" t="s">
        <v>45</v>
      </c>
      <c r="CB6" s="5"/>
      <c r="CT6" s="31"/>
      <c r="CU6" s="31"/>
    </row>
    <row r="7" spans="1:99" x14ac:dyDescent="0.2">
      <c r="B7" s="7"/>
      <c r="C7" s="5"/>
      <c r="D7" s="7" t="s">
        <v>51</v>
      </c>
      <c r="E7" s="7" t="s">
        <v>52</v>
      </c>
      <c r="F7" s="7" t="s">
        <v>39</v>
      </c>
      <c r="G7" s="7" t="s">
        <v>53</v>
      </c>
      <c r="H7" s="7" t="s">
        <v>54</v>
      </c>
      <c r="I7" s="7" t="s">
        <v>55</v>
      </c>
      <c r="J7" s="7" t="s">
        <v>56</v>
      </c>
      <c r="K7" s="7" t="s">
        <v>57</v>
      </c>
      <c r="L7" s="7" t="s">
        <v>14</v>
      </c>
      <c r="M7" s="7" t="s">
        <v>14</v>
      </c>
      <c r="N7" s="5"/>
      <c r="O7" s="51" t="s">
        <v>58</v>
      </c>
      <c r="P7" s="7" t="s">
        <v>59</v>
      </c>
      <c r="Q7" s="7" t="s">
        <v>51</v>
      </c>
      <c r="R7" s="7" t="s">
        <v>60</v>
      </c>
      <c r="S7" s="7" t="s">
        <v>16</v>
      </c>
      <c r="T7" s="7" t="s">
        <v>61</v>
      </c>
      <c r="U7" s="5"/>
      <c r="V7" s="7" t="s">
        <v>558</v>
      </c>
      <c r="W7" s="7" t="s">
        <v>62</v>
      </c>
      <c r="X7" s="7" t="s">
        <v>63</v>
      </c>
      <c r="Y7" s="7" t="s">
        <v>63</v>
      </c>
      <c r="Z7" s="7" t="s">
        <v>17</v>
      </c>
      <c r="AA7" s="7" t="s">
        <v>17</v>
      </c>
      <c r="AB7" s="5"/>
      <c r="AC7" s="7"/>
      <c r="AD7" s="5"/>
      <c r="AE7" s="7"/>
      <c r="AF7" s="7" t="s">
        <v>64</v>
      </c>
      <c r="AG7" s="7" t="s">
        <v>65</v>
      </c>
      <c r="AH7" s="7"/>
      <c r="AI7" s="7"/>
      <c r="AJ7" s="5"/>
      <c r="AK7" s="7"/>
      <c r="AL7" s="7" t="s">
        <v>64</v>
      </c>
      <c r="AM7" s="7" t="s">
        <v>65</v>
      </c>
      <c r="AN7" s="7"/>
      <c r="AO7" s="7"/>
      <c r="AP7" s="5"/>
      <c r="AQ7" s="7" t="s">
        <v>66</v>
      </c>
      <c r="AR7" s="7"/>
      <c r="AS7" s="7" t="s">
        <v>67</v>
      </c>
      <c r="AT7" s="7" t="s">
        <v>68</v>
      </c>
      <c r="AU7" s="7" t="s">
        <v>65</v>
      </c>
      <c r="AV7" s="7"/>
      <c r="AW7" s="7" t="s">
        <v>69</v>
      </c>
      <c r="AX7" s="5"/>
      <c r="AY7" s="7" t="s">
        <v>70</v>
      </c>
      <c r="AZ7" s="7"/>
      <c r="BA7" s="7"/>
      <c r="BB7" s="7"/>
      <c r="BC7" s="7"/>
      <c r="BD7" s="5"/>
      <c r="BE7" s="7"/>
      <c r="BF7" s="5"/>
      <c r="BG7" s="7" t="s">
        <v>71</v>
      </c>
      <c r="BH7" s="7" t="s">
        <v>71</v>
      </c>
      <c r="BI7" s="7" t="s">
        <v>72</v>
      </c>
      <c r="BJ7" s="7" t="s">
        <v>73</v>
      </c>
      <c r="BK7" s="7"/>
      <c r="BL7" s="7" t="s">
        <v>74</v>
      </c>
      <c r="BM7" s="7" t="s">
        <v>75</v>
      </c>
      <c r="BN7" s="7" t="s">
        <v>74</v>
      </c>
      <c r="BO7" s="7" t="s">
        <v>75</v>
      </c>
      <c r="BP7" s="7" t="s">
        <v>76</v>
      </c>
      <c r="BQ7" s="7" t="s">
        <v>77</v>
      </c>
      <c r="BR7" s="7" t="s">
        <v>531</v>
      </c>
      <c r="BS7" s="7"/>
      <c r="BT7" s="5" t="s">
        <v>12</v>
      </c>
      <c r="BU7" s="7" t="s">
        <v>78</v>
      </c>
      <c r="BV7" s="5" t="s">
        <v>12</v>
      </c>
      <c r="BW7" s="7" t="s">
        <v>79</v>
      </c>
      <c r="BX7" s="5" t="s">
        <v>12</v>
      </c>
      <c r="BY7" s="68" t="s">
        <v>78</v>
      </c>
      <c r="BZ7" s="5" t="s">
        <v>12</v>
      </c>
      <c r="CA7" s="7" t="s">
        <v>27</v>
      </c>
      <c r="CB7" s="5"/>
      <c r="CT7" s="31"/>
      <c r="CU7" s="31"/>
    </row>
    <row r="8" spans="1:99" x14ac:dyDescent="0.2">
      <c r="A8" t="s">
        <v>524</v>
      </c>
      <c r="B8" s="12" t="s">
        <v>83</v>
      </c>
      <c r="C8" s="5"/>
      <c r="D8" s="12" t="s">
        <v>84</v>
      </c>
      <c r="E8" s="12" t="s">
        <v>61</v>
      </c>
      <c r="F8" s="12" t="s">
        <v>61</v>
      </c>
      <c r="G8" s="12" t="s">
        <v>85</v>
      </c>
      <c r="H8" s="12" t="s">
        <v>86</v>
      </c>
      <c r="I8" s="12" t="s">
        <v>87</v>
      </c>
      <c r="J8" s="12" t="s">
        <v>88</v>
      </c>
      <c r="K8" s="12" t="s">
        <v>88</v>
      </c>
      <c r="L8" s="12" t="s">
        <v>23</v>
      </c>
      <c r="M8" s="12" t="s">
        <v>61</v>
      </c>
      <c r="N8" s="5"/>
      <c r="O8" s="52" t="s">
        <v>89</v>
      </c>
      <c r="P8" s="12" t="s">
        <v>51</v>
      </c>
      <c r="Q8" s="12" t="s">
        <v>90</v>
      </c>
      <c r="R8" s="12" t="s">
        <v>91</v>
      </c>
      <c r="S8" s="12" t="s">
        <v>23</v>
      </c>
      <c r="T8" s="53"/>
      <c r="U8" s="5"/>
      <c r="V8" s="12" t="s">
        <v>559</v>
      </c>
      <c r="W8" s="12" t="s">
        <v>92</v>
      </c>
      <c r="X8" s="12" t="s">
        <v>93</v>
      </c>
      <c r="Y8" s="12" t="s">
        <v>94</v>
      </c>
      <c r="Z8" s="12" t="s">
        <v>23</v>
      </c>
      <c r="AA8" s="12" t="s">
        <v>61</v>
      </c>
      <c r="AB8" s="5"/>
      <c r="AC8" s="12" t="s">
        <v>61</v>
      </c>
      <c r="AD8" s="5"/>
      <c r="AE8" s="12" t="s">
        <v>95</v>
      </c>
      <c r="AF8" s="12" t="s">
        <v>96</v>
      </c>
      <c r="AG8" s="12" t="s">
        <v>97</v>
      </c>
      <c r="AH8" s="12" t="s">
        <v>22</v>
      </c>
      <c r="AI8" s="12" t="s">
        <v>18</v>
      </c>
      <c r="AJ8" s="5"/>
      <c r="AK8" s="12" t="s">
        <v>95</v>
      </c>
      <c r="AL8" s="12" t="s">
        <v>96</v>
      </c>
      <c r="AM8" s="12" t="s">
        <v>97</v>
      </c>
      <c r="AN8" s="12" t="s">
        <v>22</v>
      </c>
      <c r="AO8" s="12" t="s">
        <v>98</v>
      </c>
      <c r="AP8" s="5"/>
      <c r="AQ8" s="12" t="s">
        <v>99</v>
      </c>
      <c r="AR8" s="12" t="s">
        <v>100</v>
      </c>
      <c r="AS8" s="12" t="s">
        <v>101</v>
      </c>
      <c r="AT8" s="12" t="s">
        <v>102</v>
      </c>
      <c r="AU8" s="12" t="s">
        <v>97</v>
      </c>
      <c r="AV8" s="12" t="s">
        <v>22</v>
      </c>
      <c r="AW8" s="12" t="s">
        <v>103</v>
      </c>
      <c r="AX8" s="5"/>
      <c r="AY8" s="12" t="s">
        <v>104</v>
      </c>
      <c r="AZ8" s="12" t="s">
        <v>105</v>
      </c>
      <c r="BA8" s="12" t="s">
        <v>103</v>
      </c>
      <c r="BB8" s="12" t="s">
        <v>22</v>
      </c>
      <c r="BC8" s="12" t="s">
        <v>21</v>
      </c>
      <c r="BD8" s="5"/>
      <c r="BE8" s="12" t="s">
        <v>106</v>
      </c>
      <c r="BF8" s="5"/>
      <c r="BG8" s="12" t="s">
        <v>104</v>
      </c>
      <c r="BH8" s="12" t="s">
        <v>107</v>
      </c>
      <c r="BI8" s="12" t="s">
        <v>108</v>
      </c>
      <c r="BJ8" s="12" t="s">
        <v>109</v>
      </c>
      <c r="BK8" s="12" t="s">
        <v>110</v>
      </c>
      <c r="BL8" s="12" t="s">
        <v>111</v>
      </c>
      <c r="BM8" s="12" t="s">
        <v>112</v>
      </c>
      <c r="BN8" s="12" t="s">
        <v>111</v>
      </c>
      <c r="BO8" s="12" t="s">
        <v>112</v>
      </c>
      <c r="BP8" s="12" t="s">
        <v>113</v>
      </c>
      <c r="BQ8" s="12" t="s">
        <v>85</v>
      </c>
      <c r="BR8" s="12"/>
      <c r="BS8" s="12" t="s">
        <v>22</v>
      </c>
      <c r="BT8" s="5" t="s">
        <v>12</v>
      </c>
      <c r="BU8"/>
      <c r="BV8" s="5" t="s">
        <v>12</v>
      </c>
      <c r="BW8" s="12"/>
      <c r="BX8" s="5" t="s">
        <v>12</v>
      </c>
      <c r="BY8" s="33"/>
      <c r="BZ8" s="5" t="s">
        <v>12</v>
      </c>
      <c r="CA8" s="12"/>
      <c r="CB8" s="5"/>
      <c r="CT8" s="31"/>
      <c r="CU8" s="31"/>
    </row>
    <row r="9" spans="1:99" x14ac:dyDescent="0.2">
      <c r="A9" s="69"/>
      <c r="B9" s="16"/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5"/>
      <c r="O9" s="16"/>
      <c r="P9" s="16"/>
      <c r="Q9" s="16"/>
      <c r="R9" s="16"/>
      <c r="S9" s="16"/>
      <c r="T9" s="16"/>
      <c r="U9" s="15"/>
      <c r="V9" s="16"/>
      <c r="W9" s="16"/>
      <c r="X9" s="16"/>
      <c r="Y9" s="16"/>
      <c r="Z9" s="16"/>
      <c r="AA9" s="16"/>
      <c r="AB9" s="15"/>
      <c r="AC9" s="16"/>
      <c r="AD9" s="15"/>
      <c r="AE9" s="16"/>
      <c r="AF9" s="16"/>
      <c r="AG9" s="16"/>
      <c r="AH9" s="16"/>
      <c r="AI9" s="16"/>
      <c r="AJ9" s="15"/>
      <c r="AK9" s="16"/>
      <c r="AL9" s="16"/>
      <c r="AM9" s="16"/>
      <c r="AN9" s="16"/>
      <c r="AO9" s="16"/>
      <c r="AP9" s="15"/>
      <c r="AQ9" s="16"/>
      <c r="AR9" s="16"/>
      <c r="AS9" s="16"/>
      <c r="AT9" s="16"/>
      <c r="AU9" s="16"/>
      <c r="AV9" s="16"/>
      <c r="AW9" s="16"/>
      <c r="AX9" s="15"/>
      <c r="AY9" s="16"/>
      <c r="AZ9" s="16"/>
      <c r="BA9" s="16"/>
      <c r="BB9" s="16"/>
      <c r="BC9" s="16"/>
      <c r="BD9" s="15"/>
      <c r="BE9" s="17"/>
      <c r="BF9" s="15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5" t="s">
        <v>12</v>
      </c>
      <c r="BU9" s="16"/>
      <c r="BV9" s="15" t="s">
        <v>12</v>
      </c>
      <c r="BW9" s="18"/>
      <c r="BX9" s="5" t="s">
        <v>12</v>
      </c>
      <c r="BY9" s="68"/>
      <c r="BZ9" s="5" t="s">
        <v>12</v>
      </c>
      <c r="CA9" s="17"/>
      <c r="CB9" s="5"/>
      <c r="CT9" s="31"/>
      <c r="CU9" s="31"/>
    </row>
    <row r="10" spans="1:99" x14ac:dyDescent="0.2">
      <c r="A10" t="s">
        <v>525</v>
      </c>
      <c r="B10" s="71">
        <f>+CITIES!C204</f>
        <v>41095576.199999996</v>
      </c>
      <c r="C10" s="5">
        <f>+CITIES!D204</f>
        <v>0</v>
      </c>
      <c r="D10" s="4">
        <f>+CITIES!E204</f>
        <v>19822316.52</v>
      </c>
      <c r="E10" s="4">
        <f>+CITIES!F204</f>
        <v>242504</v>
      </c>
      <c r="F10" s="4">
        <f>+CITIES!G204</f>
        <v>347012.64</v>
      </c>
      <c r="G10" s="4">
        <f>+CITIES!H204</f>
        <v>25289782.499999996</v>
      </c>
      <c r="H10" s="4">
        <f>+CITIES!I204</f>
        <v>37695</v>
      </c>
      <c r="I10" s="4">
        <f>+CITIES!J204</f>
        <v>2102107</v>
      </c>
      <c r="J10" s="4">
        <f>+CITIES!K204</f>
        <v>2936187.05</v>
      </c>
      <c r="K10" s="4">
        <f>+CITIES!L204</f>
        <v>122083</v>
      </c>
      <c r="L10" s="4">
        <f>+CITIES!M204</f>
        <v>23955811.079999998</v>
      </c>
      <c r="M10" s="4">
        <f>+CITIES!N204</f>
        <v>74855498.790000007</v>
      </c>
      <c r="N10" s="5">
        <f>+CITIES!O204</f>
        <v>0</v>
      </c>
      <c r="O10" s="4">
        <f>+CITIES!P204</f>
        <v>25835814.91</v>
      </c>
      <c r="P10" s="4">
        <f>+CITIES!Q204</f>
        <v>1327890.4100000001</v>
      </c>
      <c r="Q10" s="4">
        <f>+CITIES!R204</f>
        <v>3287712.2699999996</v>
      </c>
      <c r="R10" s="4">
        <f>+CITIES!S204</f>
        <v>992843.9</v>
      </c>
      <c r="S10" s="4">
        <f>+CITIES!T204</f>
        <v>3209161.8899999997</v>
      </c>
      <c r="T10" s="4">
        <f>+CITIES!U204</f>
        <v>34653423.379999995</v>
      </c>
      <c r="U10" s="5">
        <f>+CITIES!V204</f>
        <v>0</v>
      </c>
      <c r="V10" s="4">
        <f>+CITIES!W204</f>
        <v>0</v>
      </c>
      <c r="W10" s="4">
        <f>+CITIES!X204</f>
        <v>234789</v>
      </c>
      <c r="X10" s="4">
        <f>+CITIES!Y204</f>
        <v>150146</v>
      </c>
      <c r="Y10" s="4">
        <f>+CITIES!Z204</f>
        <v>3464375.39</v>
      </c>
      <c r="Z10" s="4">
        <f>+CITIES!AA204</f>
        <v>4954197.6899999995</v>
      </c>
      <c r="AA10" s="4">
        <f>+CITIES!AB204</f>
        <v>8803508.0799999982</v>
      </c>
      <c r="AB10" s="5">
        <f>+CITIES!AC204</f>
        <v>0</v>
      </c>
      <c r="AC10" s="4">
        <f>+CITIES!AD204</f>
        <v>118312430.25</v>
      </c>
      <c r="AD10" s="5">
        <f>+CITIES!AE204</f>
        <v>0</v>
      </c>
      <c r="AE10" s="4">
        <f>+CITIES!AF204</f>
        <v>2860544.21</v>
      </c>
      <c r="AF10" s="4">
        <f>+CITIES!AG204</f>
        <v>3894518.88</v>
      </c>
      <c r="AG10" s="4">
        <f>+CITIES!AH204</f>
        <v>30479</v>
      </c>
      <c r="AH10" s="4">
        <f>+CITIES!AI204</f>
        <v>985484.52999999991</v>
      </c>
      <c r="AI10" s="4">
        <f>+CITIES!AJ204</f>
        <v>7771026.6200000001</v>
      </c>
      <c r="AJ10" s="5">
        <f>+CITIES!AK204</f>
        <v>0</v>
      </c>
      <c r="AK10" s="4">
        <f>+CITIES!AL204</f>
        <v>23406414.190000005</v>
      </c>
      <c r="AL10" s="4">
        <f>+CITIES!AM204</f>
        <v>2164956.87</v>
      </c>
      <c r="AM10" s="4">
        <f>+CITIES!AN204</f>
        <v>88650.89</v>
      </c>
      <c r="AN10" s="4">
        <f>+CITIES!AO204</f>
        <v>2005298.9199999997</v>
      </c>
      <c r="AO10" s="4">
        <f>+CITIES!AP204</f>
        <v>27665320.869999997</v>
      </c>
      <c r="AP10" s="5">
        <f>+CITIES!AQ204</f>
        <v>0</v>
      </c>
      <c r="AQ10" s="4">
        <f>+CITIES!AR204</f>
        <v>11885140.430000002</v>
      </c>
      <c r="AR10" s="4">
        <f>+CITIES!AS204</f>
        <v>3615025.3000000003</v>
      </c>
      <c r="AS10" s="4">
        <f>+CITIES!AT204</f>
        <v>3876999.4600000004</v>
      </c>
      <c r="AT10" s="4">
        <f>+CITIES!AU204</f>
        <v>1117588.96</v>
      </c>
      <c r="AU10" s="4">
        <f>+CITIES!AV204</f>
        <v>42191.81</v>
      </c>
      <c r="AV10" s="4">
        <f>+CITIES!AW204</f>
        <v>11955560.149999999</v>
      </c>
      <c r="AW10" s="4">
        <f>+CITIES!AX204</f>
        <v>32492506.109999999</v>
      </c>
      <c r="AX10" s="5">
        <f>+CITIES!AY204</f>
        <v>0</v>
      </c>
      <c r="AY10" s="4">
        <f>+CITIES!AZ204</f>
        <v>4122769.44</v>
      </c>
      <c r="AZ10" s="4">
        <f>+CITIES!BA204</f>
        <v>888385.27000000014</v>
      </c>
      <c r="BA10" s="4">
        <f>+CITIES!BB204</f>
        <v>5537400.1700000009</v>
      </c>
      <c r="BB10" s="4">
        <f>+CITIES!BC204</f>
        <v>828367.65000000014</v>
      </c>
      <c r="BC10" s="4">
        <f>+CITIES!BD204</f>
        <v>11376922.529999999</v>
      </c>
      <c r="BD10" s="5">
        <f>+CITIES!BE204</f>
        <v>0</v>
      </c>
      <c r="BE10" s="4">
        <f>+CITIES!BF204</f>
        <v>12065772.069999997</v>
      </c>
      <c r="BF10" s="5">
        <f>+CITIES!BG204</f>
        <v>0</v>
      </c>
      <c r="BG10" s="4">
        <f>+CITIES!BH204</f>
        <v>2601274</v>
      </c>
      <c r="BH10" s="4">
        <f>+CITIES!BI204</f>
        <v>16951</v>
      </c>
      <c r="BI10" s="4">
        <f>+CITIES!BJ204</f>
        <v>7082334.9499999993</v>
      </c>
      <c r="BJ10" s="4">
        <f>+CITIES!BK204</f>
        <v>666876.78</v>
      </c>
      <c r="BK10" s="4">
        <f>+CITIES!BL204</f>
        <v>3712793.6</v>
      </c>
      <c r="BL10" s="4">
        <f>+CITIES!BM204</f>
        <v>136708.08000000002</v>
      </c>
      <c r="BM10" s="4">
        <f>+CITIES!BN204</f>
        <v>20903</v>
      </c>
      <c r="BN10" s="4">
        <f>+CITIES!BO204</f>
        <v>322529</v>
      </c>
      <c r="BO10" s="4">
        <f>+CITIES!BP204</f>
        <v>142038</v>
      </c>
      <c r="BP10" s="4">
        <f>+CITIES!BQ204</f>
        <v>166526.47999999998</v>
      </c>
      <c r="BQ10" s="4">
        <f>+CITIES!BR204</f>
        <v>1144985.96</v>
      </c>
      <c r="BR10" s="4">
        <f>+CITIES!BS204</f>
        <v>1505099.88</v>
      </c>
      <c r="BS10" s="4">
        <f>+CITIES!BT204</f>
        <v>17519020.73</v>
      </c>
      <c r="BT10" s="5">
        <f>+CITIES!BU204</f>
        <v>0</v>
      </c>
      <c r="BU10" s="4">
        <f>+CITIES!BV204</f>
        <v>108890568.92999998</v>
      </c>
      <c r="BV10" s="5">
        <f>+CITIES!BW204</f>
        <v>0</v>
      </c>
      <c r="BW10" s="4">
        <f>+CITIES!BX204</f>
        <v>9421861.320000004</v>
      </c>
      <c r="BX10" s="80"/>
      <c r="BY10" s="4">
        <f>+CITIES!BZ204</f>
        <v>-262988.82999999996</v>
      </c>
      <c r="BZ10" s="5">
        <f>+CITIES!CA204</f>
        <v>0</v>
      </c>
      <c r="CA10" s="4">
        <f>+CITIES!CB205</f>
        <v>0</v>
      </c>
      <c r="CB10" s="5">
        <f>+CITIES!CC204</f>
        <v>0</v>
      </c>
      <c r="CT10" s="31"/>
      <c r="CU10" s="31"/>
    </row>
    <row r="11" spans="1:99" x14ac:dyDescent="0.2">
      <c r="A11" t="s">
        <v>526</v>
      </c>
      <c r="B11" s="72">
        <f>+COUNTIES!C44</f>
        <v>44120319.130000003</v>
      </c>
      <c r="C11" s="5">
        <f>+COUNTIES!D44</f>
        <v>0</v>
      </c>
      <c r="D11" s="4">
        <f>+COUNTIES!E44</f>
        <v>20361673.18</v>
      </c>
      <c r="E11" s="4">
        <f>+COUNTIES!F44</f>
        <v>621650</v>
      </c>
      <c r="F11" s="4">
        <f>+COUNTIES!G44</f>
        <v>310865.05</v>
      </c>
      <c r="G11" s="4">
        <f>+COUNTIES!H44</f>
        <v>473977</v>
      </c>
      <c r="H11" s="4">
        <f>+COUNTIES!I44</f>
        <v>0</v>
      </c>
      <c r="I11" s="4">
        <f>+COUNTIES!J44</f>
        <v>129344</v>
      </c>
      <c r="J11" s="4">
        <f>+COUNTIES!K44</f>
        <v>277545</v>
      </c>
      <c r="K11" s="4">
        <f>+COUNTIES!L44</f>
        <v>0</v>
      </c>
      <c r="L11" s="4">
        <f>+COUNTIES!M44</f>
        <v>5872599.5</v>
      </c>
      <c r="M11" s="4">
        <f>+COUNTIES!N44</f>
        <v>28047653.73</v>
      </c>
      <c r="N11" s="5">
        <f>+COUNTIES!O44</f>
        <v>0</v>
      </c>
      <c r="O11" s="4">
        <f>+COUNTIES!P44</f>
        <v>42201895.710000001</v>
      </c>
      <c r="P11" s="4">
        <f>+COUNTIES!Q44</f>
        <v>375374</v>
      </c>
      <c r="Q11" s="4">
        <f>+COUNTIES!R44</f>
        <v>1408574.92</v>
      </c>
      <c r="R11" s="4">
        <f>+COUNTIES!S44</f>
        <v>307647</v>
      </c>
      <c r="S11" s="4">
        <f>+COUNTIES!T44</f>
        <v>989402.63</v>
      </c>
      <c r="T11" s="4">
        <f>+COUNTIES!U44</f>
        <v>45282894.259999998</v>
      </c>
      <c r="U11" s="5" t="str">
        <f>+COUNTIES!V44</f>
        <v xml:space="preserve"> </v>
      </c>
      <c r="V11" s="4">
        <f>+COUNTIES!W44</f>
        <v>10164988.800000001</v>
      </c>
      <c r="W11" s="4">
        <f>+COUNTIES!X44</f>
        <v>523364</v>
      </c>
      <c r="X11" s="4">
        <f>+COUNTIES!Y44</f>
        <v>77281</v>
      </c>
      <c r="Y11" s="4">
        <f>+COUNTIES!Z44</f>
        <v>0</v>
      </c>
      <c r="Z11" s="4">
        <f>+COUNTIES!AA44</f>
        <v>1747247.3900000001</v>
      </c>
      <c r="AA11" s="4">
        <f>+COUNTIES!AB44</f>
        <v>12512881.190000001</v>
      </c>
      <c r="AB11" s="5">
        <f>+COUNTIES!AC44</f>
        <v>0</v>
      </c>
      <c r="AC11" s="4">
        <f>+COUNTIES!AD44</f>
        <v>85843429.179999992</v>
      </c>
      <c r="AD11" s="5">
        <f>+COUNTIES!AE44</f>
        <v>0</v>
      </c>
      <c r="AE11" s="4">
        <f>+COUNTIES!AF44</f>
        <v>1302979</v>
      </c>
      <c r="AF11" s="4">
        <f>+COUNTIES!AG44</f>
        <v>1542566.54</v>
      </c>
      <c r="AG11" s="4">
        <f>+COUNTIES!AH44</f>
        <v>122500</v>
      </c>
      <c r="AH11" s="4">
        <f>+COUNTIES!AI44</f>
        <v>2095481.66</v>
      </c>
      <c r="AI11" s="4">
        <f>+COUNTIES!AJ44</f>
        <v>5063527.2</v>
      </c>
      <c r="AJ11" s="5" t="e">
        <f>+COUNTIES!#REF!</f>
        <v>#REF!</v>
      </c>
      <c r="AK11" s="4">
        <f>+COUNTIES!AL44</f>
        <v>11409695.890000001</v>
      </c>
      <c r="AL11" s="4">
        <f>+COUNTIES!AM44</f>
        <v>3149746.83</v>
      </c>
      <c r="AM11" s="4">
        <f>+COUNTIES!AN44</f>
        <v>71220</v>
      </c>
      <c r="AN11" s="4">
        <f>+COUNTIES!AO44</f>
        <v>929117.23</v>
      </c>
      <c r="AO11" s="4">
        <f>+COUNTIES!AP44</f>
        <v>15559779.950000001</v>
      </c>
      <c r="AP11" s="5" t="e">
        <f>+COUNTIES!#REF!</f>
        <v>#REF!</v>
      </c>
      <c r="AQ11" s="4">
        <f>+COUNTIES!AR44</f>
        <v>11519780.07</v>
      </c>
      <c r="AR11" s="4">
        <f>+COUNTIES!AS44</f>
        <v>2231929.2000000002</v>
      </c>
      <c r="AS11" s="4">
        <f>+COUNTIES!AT44</f>
        <v>4231658.3</v>
      </c>
      <c r="AT11" s="4">
        <f>+COUNTIES!AU44</f>
        <v>7120133.8599999994</v>
      </c>
      <c r="AU11" s="4">
        <f>+COUNTIES!AV44</f>
        <v>362330.55</v>
      </c>
      <c r="AV11" s="4">
        <f>+COUNTIES!AW44</f>
        <v>8563788.3499999996</v>
      </c>
      <c r="AW11" s="4">
        <f>+COUNTIES!AX44</f>
        <v>34029620.329999998</v>
      </c>
      <c r="AX11" s="5">
        <f>+COUNTIES!AY44</f>
        <v>0</v>
      </c>
      <c r="AY11" s="4">
        <f>+COUNTIES!AZ44</f>
        <v>3585623.86</v>
      </c>
      <c r="AZ11" s="4">
        <f>+COUNTIES!BA44</f>
        <v>2457625.89</v>
      </c>
      <c r="BA11" s="4">
        <f>+COUNTIES!BB44</f>
        <v>9233991.9600000009</v>
      </c>
      <c r="BB11" s="4">
        <f>+COUNTIES!BC44</f>
        <v>1020534.3300000001</v>
      </c>
      <c r="BC11" s="4">
        <f>+COUNTIES!BD44</f>
        <v>16297776.040000001</v>
      </c>
      <c r="BD11" s="5">
        <f>+COUNTIES!BE44</f>
        <v>0</v>
      </c>
      <c r="BE11" s="4">
        <f>+COUNTIES!BF44</f>
        <v>6183937.0099999998</v>
      </c>
      <c r="BF11" s="5">
        <f>+COUNTIES!BG44</f>
        <v>0</v>
      </c>
      <c r="BG11" s="4">
        <f>+COUNTIES!BH44</f>
        <v>115189.61</v>
      </c>
      <c r="BH11" s="4">
        <f>+COUNTIES!BI44</f>
        <v>32604.85</v>
      </c>
      <c r="BI11" s="4">
        <f>+COUNTIES!BJ44</f>
        <v>26386</v>
      </c>
      <c r="BJ11" s="4">
        <f>+COUNTIES!BK44</f>
        <v>127308</v>
      </c>
      <c r="BK11" s="4">
        <f>+COUNTIES!BL44</f>
        <v>2065747.9000000001</v>
      </c>
      <c r="BL11" s="4">
        <f>+COUNTIES!BM44</f>
        <v>0</v>
      </c>
      <c r="BM11" s="4">
        <f>+COUNTIES!BN44</f>
        <v>0</v>
      </c>
      <c r="BN11" s="4">
        <f>+COUNTIES!BO44</f>
        <v>7771</v>
      </c>
      <c r="BO11" s="4">
        <f>+COUNTIES!BP44</f>
        <v>129344</v>
      </c>
      <c r="BP11" s="4">
        <f>+COUNTIES!BQ44</f>
        <v>1372151</v>
      </c>
      <c r="BQ11" s="4">
        <f>+COUNTIES!BR44</f>
        <v>252933</v>
      </c>
      <c r="BR11" s="4">
        <f>+COUNTIES!BS44</f>
        <v>1584443.51</v>
      </c>
      <c r="BS11" s="4">
        <f>+COUNTIES!BT44</f>
        <v>5713878.8700000001</v>
      </c>
      <c r="BT11" s="5" t="str">
        <f>+COUNTIES!BU44</f>
        <v xml:space="preserve"> </v>
      </c>
      <c r="BU11" s="4">
        <f>+COUNTIES!BV44</f>
        <v>82848519.400000006</v>
      </c>
      <c r="BV11" s="5" t="str">
        <f>+COUNTIES!BW44</f>
        <v>^|</v>
      </c>
      <c r="BW11" s="4">
        <f>+COUNTIES!BX44</f>
        <v>2994909.7800000003</v>
      </c>
      <c r="BX11" s="80"/>
      <c r="BY11" s="4">
        <f>+COUNTIES!BZ44</f>
        <v>111605.26000000001</v>
      </c>
      <c r="BZ11" s="5" t="str">
        <f>+COUNTIES!CA44</f>
        <v>^|</v>
      </c>
      <c r="CA11" s="4">
        <f>+COUNTIES!CB44</f>
        <v>47226834.170000002</v>
      </c>
      <c r="CB11" s="5">
        <f>+COUNTIES!CC44</f>
        <v>0</v>
      </c>
      <c r="CT11" s="31"/>
      <c r="CU11" s="31"/>
    </row>
    <row r="12" spans="1:99" x14ac:dyDescent="0.2">
      <c r="A12" t="s">
        <v>527</v>
      </c>
      <c r="B12" s="73">
        <f>+HIDISTS!C75</f>
        <v>48701382.729999997</v>
      </c>
      <c r="C12" s="49">
        <f>+HIDISTS!D75</f>
        <v>0</v>
      </c>
      <c r="D12" s="32">
        <f>+HIDISTS!E75</f>
        <v>77464541.239999995</v>
      </c>
      <c r="E12" s="32">
        <f>+HIDISTS!F75</f>
        <v>1867410.94</v>
      </c>
      <c r="F12" s="32">
        <f>+HIDISTS!G75</f>
        <v>317494.44999999995</v>
      </c>
      <c r="G12" s="32">
        <f>+HIDISTS!H75</f>
        <v>232737</v>
      </c>
      <c r="H12" s="32">
        <f>+HIDISTS!I75</f>
        <v>26195</v>
      </c>
      <c r="I12" s="32">
        <f>+HIDISTS!J75</f>
        <v>297365</v>
      </c>
      <c r="J12" s="32">
        <f>+HIDISTS!K75</f>
        <v>14444424</v>
      </c>
      <c r="K12" s="32">
        <f>+HIDISTS!L75</f>
        <v>9644507</v>
      </c>
      <c r="L12" s="32">
        <f>+HIDISTS!M75</f>
        <v>8113448.3299999991</v>
      </c>
      <c r="M12" s="32">
        <f>+HIDISTS!N75</f>
        <v>112408122.96000001</v>
      </c>
      <c r="N12" s="49">
        <f>+HIDISTS!O75</f>
        <v>0</v>
      </c>
      <c r="O12" s="32">
        <f>+HIDISTS!P75</f>
        <v>58509985.38000001</v>
      </c>
      <c r="P12" s="32">
        <f>+HIDISTS!Q75</f>
        <v>2346754.9000000004</v>
      </c>
      <c r="Q12" s="32">
        <f>+HIDISTS!R75</f>
        <v>2788191.24</v>
      </c>
      <c r="R12" s="32">
        <f>+HIDISTS!S75</f>
        <v>1127944.5900000001</v>
      </c>
      <c r="S12" s="32">
        <f>+HIDISTS!T75</f>
        <v>1279858.3799999999</v>
      </c>
      <c r="T12" s="32">
        <f>+HIDISTS!U75</f>
        <v>66052734.490000002</v>
      </c>
      <c r="U12" s="49" t="str">
        <f>+HIDISTS!V75</f>
        <v xml:space="preserve"> </v>
      </c>
      <c r="V12" s="32">
        <f>+HIDISTS!W75</f>
        <v>4770646.0600000005</v>
      </c>
      <c r="W12" s="32">
        <f>+HIDISTS!X75</f>
        <v>66009</v>
      </c>
      <c r="X12" s="32">
        <f>+HIDISTS!Y75</f>
        <v>500063.61</v>
      </c>
      <c r="Y12" s="32">
        <f>+HIDISTS!Z75</f>
        <v>5385508</v>
      </c>
      <c r="Z12" s="32">
        <f>+HIDISTS!AA75</f>
        <v>608469.81000000006</v>
      </c>
      <c r="AA12" s="32">
        <f>+HIDISTS!AB75</f>
        <v>11330696.48</v>
      </c>
      <c r="AB12" s="49" t="str">
        <f>+HIDISTS!AC75</f>
        <v xml:space="preserve"> </v>
      </c>
      <c r="AC12" s="32">
        <f>+HIDISTS!AD75</f>
        <v>189791553.93000001</v>
      </c>
      <c r="AD12" s="49">
        <f>+HIDISTS!AE75</f>
        <v>0</v>
      </c>
      <c r="AE12" s="32">
        <f>+HIDISTS!AF75</f>
        <v>4858475.8</v>
      </c>
      <c r="AF12" s="32">
        <f>+HIDISTS!AG75</f>
        <v>380421</v>
      </c>
      <c r="AG12" s="32">
        <f>+HIDISTS!AH75</f>
        <v>0</v>
      </c>
      <c r="AH12" s="32">
        <f>+HIDISTS!AI75</f>
        <v>2112208.92</v>
      </c>
      <c r="AI12" s="32">
        <f>+HIDISTS!AJ75</f>
        <v>7351105.7199999997</v>
      </c>
      <c r="AJ12" s="49">
        <f>+HIDISTS!AK75</f>
        <v>0</v>
      </c>
      <c r="AK12" s="32">
        <f>+HIDISTS!AL75</f>
        <v>39625050.619999997</v>
      </c>
      <c r="AL12" s="32">
        <f>+HIDISTS!AM75</f>
        <v>3210255.1900000004</v>
      </c>
      <c r="AM12" s="32">
        <f>+HIDISTS!AN75</f>
        <v>79070</v>
      </c>
      <c r="AN12" s="32">
        <f>+HIDISTS!AO75</f>
        <v>3266281.8899999997</v>
      </c>
      <c r="AO12" s="32">
        <f>+HIDISTS!AP75</f>
        <v>46180657.70000001</v>
      </c>
      <c r="AP12" s="49" t="str">
        <f>+HIDISTS!AQ75</f>
        <v xml:space="preserve"> </v>
      </c>
      <c r="AQ12" s="32">
        <f>+HIDISTS!AR75</f>
        <v>21882827.079999998</v>
      </c>
      <c r="AR12" s="32">
        <f>+HIDISTS!AS75</f>
        <v>4299093.68</v>
      </c>
      <c r="AS12" s="32">
        <f>+HIDISTS!AT75</f>
        <v>4797304.46</v>
      </c>
      <c r="AT12" s="32">
        <f>+HIDISTS!AU75</f>
        <v>6429974.8000000007</v>
      </c>
      <c r="AU12" s="32">
        <f>+HIDISTS!AV75</f>
        <v>255857.82</v>
      </c>
      <c r="AV12" s="32">
        <f>+HIDISTS!AW75</f>
        <v>21692075.899999999</v>
      </c>
      <c r="AW12" s="32">
        <f>+HIDISTS!AX75</f>
        <v>59357133.740000002</v>
      </c>
      <c r="AX12" s="49">
        <f>+HIDISTS!AY75</f>
        <v>0</v>
      </c>
      <c r="AY12" s="32">
        <f>+HIDISTS!AZ75</f>
        <v>11213275.639999999</v>
      </c>
      <c r="AZ12" s="32">
        <f>+HIDISTS!BA75</f>
        <v>2037310.1300000001</v>
      </c>
      <c r="BA12" s="32">
        <f>+HIDISTS!BB75</f>
        <v>10529848.43</v>
      </c>
      <c r="BB12" s="32">
        <f>+HIDISTS!BC75</f>
        <v>1224599</v>
      </c>
      <c r="BC12" s="32">
        <f>+HIDISTS!BD75</f>
        <v>25005033.199999999</v>
      </c>
      <c r="BD12" s="49">
        <f>+HIDISTS!BE75</f>
        <v>0</v>
      </c>
      <c r="BE12" s="32">
        <f>+HIDISTS!BF75</f>
        <v>14734072.320000002</v>
      </c>
      <c r="BF12" s="49">
        <f>+HIDISTS!BG75</f>
        <v>0</v>
      </c>
      <c r="BG12" s="32">
        <f>+HIDISTS!BH75</f>
        <v>9157912.5</v>
      </c>
      <c r="BH12" s="32">
        <f>+HIDISTS!BI75</f>
        <v>27230</v>
      </c>
      <c r="BI12" s="32">
        <f>+HIDISTS!BJ75</f>
        <v>34995</v>
      </c>
      <c r="BJ12" s="32">
        <f>+HIDISTS!BK75</f>
        <v>1685825.2</v>
      </c>
      <c r="BK12" s="32">
        <f>+HIDISTS!BL75</f>
        <v>6710941.4900000002</v>
      </c>
      <c r="BL12" s="32">
        <f>+HIDISTS!BM75</f>
        <v>27750</v>
      </c>
      <c r="BM12" s="32">
        <f>+HIDISTS!BN75</f>
        <v>16728</v>
      </c>
      <c r="BN12" s="32">
        <f>+HIDISTS!BO75</f>
        <v>40000</v>
      </c>
      <c r="BO12" s="32">
        <f>+HIDISTS!BP75</f>
        <v>146776</v>
      </c>
      <c r="BP12" s="32">
        <f>+HIDISTS!BQ75</f>
        <v>3375445</v>
      </c>
      <c r="BQ12" s="32">
        <f>+HIDISTS!BR75</f>
        <v>23030</v>
      </c>
      <c r="BR12" s="32">
        <f>+HIDISTS!BS75</f>
        <v>8643653.370000001</v>
      </c>
      <c r="BS12" s="32">
        <f>+HIDISTS!BT75</f>
        <v>29890286.559999999</v>
      </c>
      <c r="BT12" s="49" t="str">
        <f>+HIDISTS!BU75</f>
        <v xml:space="preserve"> </v>
      </c>
      <c r="BU12" s="32">
        <f>+HIDISTS!BV75</f>
        <v>182518289.24000004</v>
      </c>
      <c r="BV12" s="49" t="str">
        <f>+HIDISTS!BW75</f>
        <v>^|</v>
      </c>
      <c r="BW12" s="32">
        <f>+HIDISTS!BX75</f>
        <v>7273264.6900000023</v>
      </c>
      <c r="BX12" s="81"/>
      <c r="BY12" s="32">
        <f>+HIDISTS!BZ75</f>
        <v>-110285</v>
      </c>
      <c r="BZ12" s="49" t="str">
        <f>+HIDISTS!CA75</f>
        <v>^|</v>
      </c>
      <c r="CA12" s="32">
        <f>+HIDISTS!CB75</f>
        <v>55864362.420000009</v>
      </c>
      <c r="CB12" s="49">
        <f>+HIDISTS!CC75</f>
        <v>0</v>
      </c>
      <c r="CT12" s="31"/>
      <c r="CU12" s="31"/>
    </row>
    <row r="13" spans="1:99" x14ac:dyDescent="0.2">
      <c r="B13" s="42"/>
      <c r="C13" s="1"/>
      <c r="F13" s="42"/>
      <c r="G13" s="42"/>
      <c r="M13" s="42"/>
      <c r="N13" s="1"/>
      <c r="O13" s="42"/>
      <c r="P13" s="42"/>
      <c r="T13" s="42"/>
      <c r="U13" s="1"/>
      <c r="V13" s="42"/>
      <c r="Y13" s="42"/>
      <c r="AA13" s="42"/>
      <c r="AB13" s="1"/>
      <c r="AC13" s="42"/>
      <c r="AD13" s="1"/>
      <c r="AE13" s="42"/>
      <c r="AG13" s="42"/>
      <c r="AJ13" s="1"/>
      <c r="AM13" s="42"/>
      <c r="AN13" s="42"/>
      <c r="AO13" s="42"/>
      <c r="AP13" s="1"/>
      <c r="AQ13" s="42"/>
      <c r="AW13" s="42"/>
      <c r="AX13" s="1"/>
      <c r="BD13" s="1"/>
      <c r="BF13" s="1"/>
      <c r="BH13" s="42"/>
      <c r="BJ13" s="42"/>
      <c r="BT13" s="57"/>
      <c r="BV13" s="57"/>
      <c r="BX13" s="57"/>
      <c r="BY13" s="44"/>
      <c r="BZ13" s="57"/>
      <c r="CA13" s="44"/>
      <c r="CB13" s="57"/>
    </row>
    <row r="14" spans="1:99" x14ac:dyDescent="0.2">
      <c r="A14" t="s">
        <v>15</v>
      </c>
      <c r="B14" s="58">
        <f>SUM(B10:B13)</f>
        <v>133917278.06</v>
      </c>
      <c r="C14" s="59">
        <f t="shared" ref="C14:P14" si="0">SUM(C10:C13)</f>
        <v>0</v>
      </c>
      <c r="D14" s="58">
        <f t="shared" si="0"/>
        <v>117648530.94</v>
      </c>
      <c r="E14" s="58">
        <f t="shared" si="0"/>
        <v>2731564.94</v>
      </c>
      <c r="F14" s="58">
        <f t="shared" si="0"/>
        <v>975372.1399999999</v>
      </c>
      <c r="G14" s="58">
        <f t="shared" si="0"/>
        <v>25996496.499999996</v>
      </c>
      <c r="H14" s="58">
        <f t="shared" si="0"/>
        <v>63890</v>
      </c>
      <c r="I14" s="58">
        <f t="shared" si="0"/>
        <v>2528816</v>
      </c>
      <c r="J14" s="58">
        <f t="shared" si="0"/>
        <v>17658156.050000001</v>
      </c>
      <c r="K14" s="58">
        <f t="shared" si="0"/>
        <v>9766590</v>
      </c>
      <c r="L14" s="58">
        <f t="shared" si="0"/>
        <v>37941858.909999996</v>
      </c>
      <c r="M14" s="58">
        <f t="shared" si="0"/>
        <v>215311275.48000002</v>
      </c>
      <c r="N14" s="59">
        <f t="shared" si="0"/>
        <v>0</v>
      </c>
      <c r="O14" s="58">
        <f t="shared" si="0"/>
        <v>126547696.00000001</v>
      </c>
      <c r="P14" s="58">
        <f t="shared" si="0"/>
        <v>4050019.3100000005</v>
      </c>
      <c r="Q14" s="58">
        <f t="shared" ref="Q14:AD14" si="1">SUM(Q10:Q13)</f>
        <v>7484478.4299999997</v>
      </c>
      <c r="R14" s="58">
        <f t="shared" si="1"/>
        <v>2428435.4900000002</v>
      </c>
      <c r="S14" s="58">
        <f t="shared" si="1"/>
        <v>5478422.8999999994</v>
      </c>
      <c r="T14" s="58">
        <f t="shared" si="1"/>
        <v>145989052.13</v>
      </c>
      <c r="U14" s="59">
        <f t="shared" si="1"/>
        <v>0</v>
      </c>
      <c r="V14" s="58">
        <f t="shared" si="1"/>
        <v>14935634.860000001</v>
      </c>
      <c r="W14" s="58">
        <f t="shared" si="1"/>
        <v>824162</v>
      </c>
      <c r="X14" s="58">
        <f t="shared" si="1"/>
        <v>727490.61</v>
      </c>
      <c r="Y14" s="58">
        <f t="shared" si="1"/>
        <v>8849883.3900000006</v>
      </c>
      <c r="Z14" s="58">
        <f t="shared" si="1"/>
        <v>7309914.8900000006</v>
      </c>
      <c r="AA14" s="58">
        <f t="shared" si="1"/>
        <v>32647085.75</v>
      </c>
      <c r="AB14" s="59">
        <f t="shared" si="1"/>
        <v>0</v>
      </c>
      <c r="AC14" s="58">
        <f t="shared" si="1"/>
        <v>393947413.36000001</v>
      </c>
      <c r="AD14" s="59">
        <f t="shared" si="1"/>
        <v>0</v>
      </c>
      <c r="AE14" s="58">
        <f t="shared" ref="AE14:AP14" si="2">SUM(AE10:AE13)</f>
        <v>9021999.0099999998</v>
      </c>
      <c r="AF14" s="58">
        <f t="shared" si="2"/>
        <v>5817506.4199999999</v>
      </c>
      <c r="AG14" s="58">
        <f t="shared" si="2"/>
        <v>152979</v>
      </c>
      <c r="AH14" s="58">
        <f t="shared" si="2"/>
        <v>5193175.1099999994</v>
      </c>
      <c r="AI14" s="58">
        <f t="shared" si="2"/>
        <v>20185659.539999999</v>
      </c>
      <c r="AJ14" s="59" t="e">
        <f t="shared" si="2"/>
        <v>#REF!</v>
      </c>
      <c r="AK14" s="58">
        <f t="shared" si="2"/>
        <v>74441160.700000003</v>
      </c>
      <c r="AL14" s="58">
        <f t="shared" si="2"/>
        <v>8524958.8900000006</v>
      </c>
      <c r="AM14" s="58">
        <f t="shared" si="2"/>
        <v>238940.89</v>
      </c>
      <c r="AN14" s="58">
        <f t="shared" si="2"/>
        <v>6200698.0399999991</v>
      </c>
      <c r="AO14" s="58">
        <f t="shared" ref="AO14:AX14" si="3">SUM(AO10:AO13)</f>
        <v>89405758.520000011</v>
      </c>
      <c r="AP14" s="59" t="e">
        <f t="shared" si="2"/>
        <v>#REF!</v>
      </c>
      <c r="AQ14" s="58">
        <f t="shared" si="3"/>
        <v>45287747.579999998</v>
      </c>
      <c r="AR14" s="58">
        <f t="shared" si="3"/>
        <v>10146048.18</v>
      </c>
      <c r="AS14" s="58">
        <f t="shared" si="3"/>
        <v>12905962.219999999</v>
      </c>
      <c r="AT14" s="58">
        <f t="shared" si="3"/>
        <v>14667697.620000001</v>
      </c>
      <c r="AU14" s="58">
        <f t="shared" si="3"/>
        <v>660380.17999999993</v>
      </c>
      <c r="AV14" s="58">
        <f t="shared" si="3"/>
        <v>42211424.399999999</v>
      </c>
      <c r="AW14" s="58">
        <f t="shared" si="3"/>
        <v>125879260.18000001</v>
      </c>
      <c r="AX14" s="59">
        <f t="shared" si="3"/>
        <v>0</v>
      </c>
      <c r="AY14" s="58">
        <f t="shared" ref="AY14:BN14" si="4">SUM(AY10:AY13)</f>
        <v>18921668.939999998</v>
      </c>
      <c r="AZ14" s="58">
        <f t="shared" si="4"/>
        <v>5383321.29</v>
      </c>
      <c r="BA14" s="58">
        <f t="shared" si="4"/>
        <v>25301240.560000002</v>
      </c>
      <c r="BB14" s="58">
        <f t="shared" si="4"/>
        <v>3073500.9800000004</v>
      </c>
      <c r="BC14" s="58">
        <f t="shared" si="4"/>
        <v>52679731.769999996</v>
      </c>
      <c r="BD14" s="59">
        <f t="shared" si="4"/>
        <v>0</v>
      </c>
      <c r="BE14" s="58">
        <f t="shared" si="4"/>
        <v>32983781.399999999</v>
      </c>
      <c r="BF14" s="59">
        <f t="shared" si="4"/>
        <v>0</v>
      </c>
      <c r="BG14" s="58">
        <f t="shared" si="4"/>
        <v>11874376.109999999</v>
      </c>
      <c r="BH14" s="58">
        <f t="shared" si="4"/>
        <v>76785.850000000006</v>
      </c>
      <c r="BI14" s="58">
        <f t="shared" si="4"/>
        <v>7143715.9499999993</v>
      </c>
      <c r="BJ14" s="58">
        <f t="shared" si="4"/>
        <v>2480009.98</v>
      </c>
      <c r="BK14" s="58">
        <f t="shared" si="4"/>
        <v>12489482.99</v>
      </c>
      <c r="BL14" s="58">
        <f t="shared" si="4"/>
        <v>164458.08000000002</v>
      </c>
      <c r="BM14" s="58">
        <f t="shared" si="4"/>
        <v>37631</v>
      </c>
      <c r="BN14" s="58">
        <f t="shared" si="4"/>
        <v>370300</v>
      </c>
      <c r="BO14" s="58">
        <f t="shared" ref="BO14:BZ14" si="5">SUM(BO10:BO13)</f>
        <v>418158</v>
      </c>
      <c r="BP14" s="58">
        <f t="shared" si="5"/>
        <v>4914122.4800000004</v>
      </c>
      <c r="BQ14" s="58">
        <f t="shared" si="5"/>
        <v>1420948.96</v>
      </c>
      <c r="BR14" s="58">
        <f t="shared" si="5"/>
        <v>11733196.760000002</v>
      </c>
      <c r="BS14" s="58">
        <f t="shared" si="5"/>
        <v>53123186.159999996</v>
      </c>
      <c r="BT14" s="59">
        <f t="shared" si="5"/>
        <v>0</v>
      </c>
      <c r="BU14" s="58">
        <f t="shared" si="5"/>
        <v>374257377.57000005</v>
      </c>
      <c r="BV14" s="59">
        <f t="shared" si="5"/>
        <v>0</v>
      </c>
      <c r="BW14" s="58">
        <f t="shared" si="5"/>
        <v>19690035.790000007</v>
      </c>
      <c r="BX14" s="59">
        <f t="shared" si="5"/>
        <v>0</v>
      </c>
      <c r="BY14" s="58">
        <f t="shared" si="5"/>
        <v>-261668.56999999995</v>
      </c>
      <c r="BZ14" s="59">
        <f t="shared" si="5"/>
        <v>0</v>
      </c>
      <c r="CA14" s="58">
        <f>SUM(CA10:CA13)</f>
        <v>103091196.59</v>
      </c>
      <c r="CB14" s="59">
        <f>SUM(CB10:CB13)</f>
        <v>0</v>
      </c>
    </row>
    <row r="15" spans="1:99" x14ac:dyDescent="0.2">
      <c r="BF15" s="42"/>
      <c r="BG15" s="42"/>
      <c r="BY15" s="44"/>
    </row>
    <row r="16" spans="1:99" x14ac:dyDescent="0.2">
      <c r="BU16" s="44"/>
      <c r="BY16" s="44"/>
    </row>
    <row r="17" spans="49:77" x14ac:dyDescent="0.2">
      <c r="AW17" s="6"/>
      <c r="BY17" s="44"/>
    </row>
    <row r="18" spans="49:77" x14ac:dyDescent="0.2">
      <c r="BY18" s="44"/>
    </row>
    <row r="19" spans="49:77" x14ac:dyDescent="0.2">
      <c r="BY19" s="44"/>
    </row>
    <row r="20" spans="49:77" x14ac:dyDescent="0.2">
      <c r="BY20" s="44"/>
    </row>
    <row r="21" spans="49:77" x14ac:dyDescent="0.2">
      <c r="BY21" s="44"/>
    </row>
    <row r="22" spans="49:77" x14ac:dyDescent="0.2">
      <c r="BY22" s="44"/>
    </row>
    <row r="23" spans="49:77" x14ac:dyDescent="0.2">
      <c r="BY23" s="44"/>
    </row>
    <row r="24" spans="49:77" x14ac:dyDescent="0.2">
      <c r="BY24" s="44"/>
    </row>
    <row r="26" spans="49:77" x14ac:dyDescent="0.2">
      <c r="BY26" s="44"/>
    </row>
    <row r="27" spans="49:77" x14ac:dyDescent="0.2">
      <c r="BY27" s="44"/>
    </row>
    <row r="28" spans="49:77" x14ac:dyDescent="0.2">
      <c r="BY28" s="44"/>
    </row>
    <row r="29" spans="49:77" x14ac:dyDescent="0.2">
      <c r="BY29" s="44"/>
    </row>
    <row r="30" spans="49:77" x14ac:dyDescent="0.2">
      <c r="BY30" s="44"/>
    </row>
    <row r="31" spans="49:77" x14ac:dyDescent="0.2">
      <c r="BY31" s="44"/>
    </row>
    <row r="32" spans="49:77" x14ac:dyDescent="0.2">
      <c r="BY32" s="44"/>
    </row>
    <row r="34" spans="77:77" x14ac:dyDescent="0.2">
      <c r="BY34" s="44"/>
    </row>
    <row r="35" spans="77:77" x14ac:dyDescent="0.2">
      <c r="BY35" s="44"/>
    </row>
    <row r="36" spans="77:77" x14ac:dyDescent="0.2">
      <c r="BY36" s="44"/>
    </row>
    <row r="37" spans="77:77" x14ac:dyDescent="0.2">
      <c r="BY37" s="44"/>
    </row>
    <row r="38" spans="77:77" x14ac:dyDescent="0.2">
      <c r="BY38" s="44"/>
    </row>
    <row r="39" spans="77:77" x14ac:dyDescent="0.2">
      <c r="BY39" s="44"/>
    </row>
    <row r="41" spans="77:77" x14ac:dyDescent="0.2">
      <c r="BY41" s="44"/>
    </row>
    <row r="44" spans="77:77" x14ac:dyDescent="0.2">
      <c r="BY44" s="44"/>
    </row>
    <row r="45" spans="77:77" x14ac:dyDescent="0.2">
      <c r="BY45" s="47"/>
    </row>
    <row r="46" spans="77:77" x14ac:dyDescent="0.2">
      <c r="BY46" s="43"/>
    </row>
    <row r="47" spans="77:77" x14ac:dyDescent="0.2">
      <c r="BY47" s="43"/>
    </row>
    <row r="48" spans="77:77" x14ac:dyDescent="0.2">
      <c r="BY48" s="43"/>
    </row>
    <row r="49" spans="77:77" x14ac:dyDescent="0.2">
      <c r="BY49" s="43"/>
    </row>
    <row r="50" spans="77:77" x14ac:dyDescent="0.2">
      <c r="BY50" s="43"/>
    </row>
    <row r="52" spans="77:77" x14ac:dyDescent="0.2">
      <c r="BY52" s="44"/>
    </row>
    <row r="53" spans="77:77" x14ac:dyDescent="0.2">
      <c r="BY53" s="44"/>
    </row>
    <row r="54" spans="77:77" x14ac:dyDescent="0.2">
      <c r="BY54" s="44"/>
    </row>
    <row r="55" spans="77:77" x14ac:dyDescent="0.2">
      <c r="BY55" s="44"/>
    </row>
    <row r="56" spans="77:77" x14ac:dyDescent="0.2">
      <c r="BY56" s="44"/>
    </row>
    <row r="57" spans="77:77" x14ac:dyDescent="0.2">
      <c r="BY57" s="44"/>
    </row>
    <row r="59" spans="77:77" x14ac:dyDescent="0.2">
      <c r="BY59" s="44"/>
    </row>
    <row r="60" spans="77:77" x14ac:dyDescent="0.2">
      <c r="BY60" s="44"/>
    </row>
    <row r="61" spans="77:77" x14ac:dyDescent="0.2">
      <c r="BY61" s="44"/>
    </row>
    <row r="62" spans="77:77" x14ac:dyDescent="0.2">
      <c r="BY62" s="44"/>
    </row>
    <row r="63" spans="77:77" x14ac:dyDescent="0.2">
      <c r="BY63" s="44"/>
    </row>
    <row r="65" spans="77:77" x14ac:dyDescent="0.2">
      <c r="BY65" s="44"/>
    </row>
    <row r="66" spans="77:77" x14ac:dyDescent="0.2">
      <c r="BY66" s="44"/>
    </row>
    <row r="67" spans="77:77" x14ac:dyDescent="0.2">
      <c r="BY67" s="44"/>
    </row>
    <row r="68" spans="77:77" x14ac:dyDescent="0.2">
      <c r="BY68" s="44"/>
    </row>
    <row r="69" spans="77:77" x14ac:dyDescent="0.2">
      <c r="BY69" s="44"/>
    </row>
    <row r="70" spans="77:77" x14ac:dyDescent="0.2">
      <c r="BY70" s="44"/>
    </row>
    <row r="71" spans="77:77" x14ac:dyDescent="0.2">
      <c r="BY71" s="44"/>
    </row>
    <row r="72" spans="77:77" x14ac:dyDescent="0.2">
      <c r="BY72" s="44"/>
    </row>
    <row r="73" spans="77:77" x14ac:dyDescent="0.2">
      <c r="BY73" s="44"/>
    </row>
    <row r="74" spans="77:77" x14ac:dyDescent="0.2">
      <c r="BY74" s="44"/>
    </row>
    <row r="75" spans="77:77" x14ac:dyDescent="0.2">
      <c r="BY75" s="44"/>
    </row>
    <row r="77" spans="77:77" x14ac:dyDescent="0.2">
      <c r="BY77" s="44"/>
    </row>
    <row r="79" spans="77:77" x14ac:dyDescent="0.2">
      <c r="BY79" s="44"/>
    </row>
    <row r="81" spans="77:77" x14ac:dyDescent="0.2">
      <c r="BY81" s="44"/>
    </row>
    <row r="83" spans="77:77" x14ac:dyDescent="0.2">
      <c r="BY83" s="48"/>
    </row>
  </sheetData>
  <phoneticPr fontId="0" type="noConversion"/>
  <pageMargins left="2.0699999999999998" right="0.75" top="1" bottom="1" header="0.5" footer="0.5"/>
  <pageSetup paperSize="5" scale="85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CITIES</vt:lpstr>
      <vt:lpstr>COUNTIES</vt:lpstr>
      <vt:lpstr>HIDISTS</vt:lpstr>
      <vt:lpstr>TOTALS</vt:lpstr>
      <vt:lpstr>CITIES!Print_Area</vt:lpstr>
      <vt:lpstr>COUNTIES!Print_Area</vt:lpstr>
      <vt:lpstr>HIDISTS!Print_Area</vt:lpstr>
      <vt:lpstr>TOTALS!Print_Area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witherell</dc:creator>
  <cp:lastModifiedBy>Cathy Smith</cp:lastModifiedBy>
  <cp:lastPrinted>2011-06-08T19:30:27Z</cp:lastPrinted>
  <dcterms:created xsi:type="dcterms:W3CDTF">1997-10-22T13:49:57Z</dcterms:created>
  <dcterms:modified xsi:type="dcterms:W3CDTF">2016-09-14T18:11:22Z</dcterms:modified>
</cp:coreProperties>
</file>